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مفروضات" sheetId="1" r:id="rId1"/>
    <sheet name="درآمد" sheetId="4" r:id="rId2"/>
    <sheet name="بهای تمام شده" sheetId="3" r:id="rId3"/>
    <sheet name="هزینه انرژی" sheetId="7" r:id="rId4"/>
    <sheet name="سود و زیان" sheetId="5" r:id="rId5"/>
    <sheet name="اطلاعات تکمیلی" sheetId="6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E13" i="1"/>
  <c r="E4" i="5" l="1"/>
  <c r="G67" i="3"/>
  <c r="G53" i="3"/>
  <c r="G52" i="3"/>
  <c r="G51" i="3"/>
  <c r="G24" i="3"/>
  <c r="G25" i="3"/>
  <c r="G6" i="3"/>
  <c r="G5" i="3"/>
  <c r="F134" i="4"/>
  <c r="E134" i="4"/>
  <c r="F125" i="4"/>
  <c r="E125" i="4"/>
  <c r="G92" i="4"/>
  <c r="G134" i="4" s="1"/>
  <c r="G83" i="4"/>
  <c r="G125" i="4" s="1"/>
  <c r="E7" i="7" l="1"/>
  <c r="G21" i="4"/>
  <c r="G9" i="7" s="1"/>
  <c r="G7" i="7"/>
  <c r="F7" i="7"/>
  <c r="E77" i="3" l="1"/>
  <c r="C6" i="5" s="1"/>
  <c r="F77" i="3"/>
  <c r="D6" i="5" s="1"/>
  <c r="E61" i="3"/>
  <c r="C4" i="5" s="1"/>
  <c r="F61" i="3"/>
  <c r="G77" i="3"/>
  <c r="E6" i="5" s="1"/>
  <c r="G61" i="3"/>
  <c r="E45" i="3"/>
  <c r="F45" i="3"/>
  <c r="F87" i="3" l="1"/>
  <c r="E87" i="3"/>
  <c r="E8" i="3" l="1"/>
  <c r="F8" i="3"/>
  <c r="G8" i="3"/>
  <c r="E155" i="4"/>
  <c r="F155" i="4"/>
  <c r="G155" i="4"/>
  <c r="F140" i="4"/>
  <c r="E140" i="4"/>
  <c r="E54" i="4"/>
  <c r="F54" i="4"/>
  <c r="F10" i="3" s="1"/>
  <c r="E21" i="4"/>
  <c r="F21" i="4"/>
  <c r="F9" i="7" s="1"/>
  <c r="E9" i="7" l="1"/>
  <c r="E142" i="4"/>
  <c r="C3" i="5" s="1"/>
  <c r="C5" i="5" s="1"/>
  <c r="C10" i="5" s="1"/>
  <c r="C14" i="5" s="1"/>
  <c r="E10" i="3"/>
  <c r="F142" i="4"/>
  <c r="D3" i="5" s="1"/>
  <c r="D5" i="5" s="1"/>
  <c r="D10" i="5" s="1"/>
  <c r="D14" i="5" s="1"/>
  <c r="G45" i="3"/>
  <c r="G87" i="3" s="1"/>
  <c r="G54" i="4"/>
  <c r="E76" i="4" l="1"/>
  <c r="G10" i="3"/>
  <c r="F76" i="4"/>
  <c r="G76" i="4" l="1"/>
  <c r="G140" i="4" l="1"/>
  <c r="G142" i="4" s="1"/>
  <c r="E3" i="5" s="1"/>
  <c r="E5" i="5" l="1"/>
  <c r="E10" i="5" s="1"/>
  <c r="E14" i="5" s="1"/>
</calcChain>
</file>

<file path=xl/sharedStrings.xml><?xml version="1.0" encoding="utf-8"?>
<sst xmlns="http://schemas.openxmlformats.org/spreadsheetml/2006/main" count="174" uniqueCount="93">
  <si>
    <t>مقدار تولید</t>
  </si>
  <si>
    <t>شرح</t>
  </si>
  <si>
    <t>واحد</t>
  </si>
  <si>
    <t>جمع کل</t>
  </si>
  <si>
    <t>نسبت تولید به کل تولید</t>
  </si>
  <si>
    <t>سال</t>
  </si>
  <si>
    <t>درآمد ارائه خدمات - مبلغ</t>
  </si>
  <si>
    <t>ریال</t>
  </si>
  <si>
    <t>مقدار تولید - داخلی</t>
  </si>
  <si>
    <t>مقدار تولید - صادراتی</t>
  </si>
  <si>
    <t>نسبت فروش  به کل فروش - داخلی</t>
  </si>
  <si>
    <t>مبلغ فروش - داخلی</t>
  </si>
  <si>
    <t>نسبت فروش  به کل فروش - صادراتی</t>
  </si>
  <si>
    <t>نرخ فروش - داخلی</t>
  </si>
  <si>
    <t>نرخ فروش - صادراتی</t>
  </si>
  <si>
    <t>نسبت نرخ محصولات به تسمه و ورق مسی - داخلی</t>
  </si>
  <si>
    <t>نسبت نرخ محصولات به تسمه و ورق مسی - صادراتی</t>
  </si>
  <si>
    <t>مقدار فروش (تعداد) - داخلی</t>
  </si>
  <si>
    <t>مقدار فروش (تعداد) - صادراتی</t>
  </si>
  <si>
    <t>مبلغ فروش - صادراتی</t>
  </si>
  <si>
    <t>مقدار مصرف مواد اولیه</t>
  </si>
  <si>
    <t>جمع فروش</t>
  </si>
  <si>
    <t>ضریب مصرف</t>
  </si>
  <si>
    <t>نرخ  مواد اولیه</t>
  </si>
  <si>
    <t>مبلغ  مواد مصرفی</t>
  </si>
  <si>
    <t>جمع</t>
  </si>
  <si>
    <t>سربار</t>
  </si>
  <si>
    <t>هزینه های اداری و عمومی و فروش</t>
  </si>
  <si>
    <t>بهای تمام شده کالای فروش رفته</t>
  </si>
  <si>
    <t>درآمدهای عملیاتی</t>
  </si>
  <si>
    <t>بهاى تمام شده درآمدهای عملیاتی</t>
  </si>
  <si>
    <t>سود (زيان) ناخالص</t>
  </si>
  <si>
    <t>هزينه‏‌هاى فروش، ادارى و عمومى</t>
  </si>
  <si>
    <t>هزینه کاهش ارزش دریافتنی‌‏ها (هزینه استثنایی)</t>
  </si>
  <si>
    <t>ساير درآمدها</t>
  </si>
  <si>
    <t>سایر هزینه‌ها</t>
  </si>
  <si>
    <t>سود (زيان) عملياتي</t>
  </si>
  <si>
    <t>هزينه‏‌هاى مالى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</si>
  <si>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</si>
  <si>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</si>
  <si>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(زيان) عمليات در حال تداوم قبل از ماليات</t>
  </si>
  <si>
    <t>هزینه مالیات بر درآمد:</t>
  </si>
  <si>
    <t>سال جاری</t>
  </si>
  <si>
    <t>سال‌های قبل</t>
  </si>
  <si>
    <t>سود (زيان) خالص عمليات در حال تداوم</t>
  </si>
  <si>
    <t>عملیات متوقف شده:</t>
  </si>
  <si>
    <t>سود (زیان) خالص عملیات متوقف شده</t>
  </si>
  <si>
    <t>سود (زيان) خالص</t>
  </si>
  <si>
    <t>سود (زيان) پايه هر سهم</t>
  </si>
  <si>
    <t>سرمایه</t>
  </si>
  <si>
    <t>مفروضات تحلیل حساسیت</t>
  </si>
  <si>
    <t>برآورد سود خالص</t>
  </si>
  <si>
    <t>مجموعه آموزشی رز</t>
  </si>
  <si>
    <t>سود خالص</t>
  </si>
  <si>
    <t>نسبت نرخ مواد اولیه نسبت کاتد</t>
  </si>
  <si>
    <t>اطلاعات تکمیلی</t>
  </si>
  <si>
    <t>ردیف</t>
  </si>
  <si>
    <t>مقدار فروش (تعداد)</t>
  </si>
  <si>
    <t>نسبت فروش  به کل فروش</t>
  </si>
  <si>
    <t>مبلغ فروش</t>
  </si>
  <si>
    <t>درآمد ارائه خدمات</t>
  </si>
  <si>
    <t>نرخ فروش</t>
  </si>
  <si>
    <t>نسبت نرخ محصولات به تسمه و ورق مسی</t>
  </si>
  <si>
    <t>دوره منتهي به 1402/12/29</t>
  </si>
  <si>
    <t>دوره منتهي به 1403/12/29</t>
  </si>
  <si>
    <t>مقدار کل برق و گاز مصرفی</t>
  </si>
  <si>
    <t>نرخ</t>
  </si>
  <si>
    <t xml:space="preserve">برق </t>
  </si>
  <si>
    <t xml:space="preserve">مگاوات ساعت </t>
  </si>
  <si>
    <t xml:space="preserve">گاز طبیعی </t>
  </si>
  <si>
    <t xml:space="preserve">مترمکعب </t>
  </si>
  <si>
    <t>جمع تولید</t>
  </si>
  <si>
    <t>مقدار مصرف - مبلغ</t>
  </si>
  <si>
    <t>دوده</t>
  </si>
  <si>
    <t>تن</t>
  </si>
  <si>
    <t>میلیارد</t>
  </si>
  <si>
    <t>میلیارد تومان</t>
  </si>
  <si>
    <t>کیسه</t>
  </si>
  <si>
    <t>روغن پایه - اکتراکت</t>
  </si>
  <si>
    <t>عدد</t>
  </si>
  <si>
    <t>میلیون ریال</t>
  </si>
  <si>
    <t xml:space="preserve">حقوق </t>
  </si>
  <si>
    <t>انرژی</t>
  </si>
  <si>
    <t>سایر</t>
  </si>
  <si>
    <t>دوره منتهي به 1404/12/29</t>
  </si>
  <si>
    <t>دلیل کم شدن هزینه سربار به دلیل هزینه غیر نقد استهلاک هست.</t>
  </si>
  <si>
    <t>استهلاک</t>
  </si>
  <si>
    <t>نرخ نیما</t>
  </si>
  <si>
    <t>تومان</t>
  </si>
  <si>
    <t>سال 1404</t>
  </si>
  <si>
    <t>نرخ جهانی دوده</t>
  </si>
  <si>
    <t>دلار</t>
  </si>
  <si>
    <t>نرخ دوده جهانی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</si>
</sst>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;[Red]\(0\)"/>
    <numFmt numFmtId="166" formatCode="#,##0;[Red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3766C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43766C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6"/>
      <color theme="1"/>
      <name val="Calibri"/>
      <family val="2"/>
      <scheme val="minor"/>
    </font>
    <font>
      <sz val="14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2A0"/>
        <bgColor indexed="64"/>
      </patternFill>
    </fill>
    <fill>
      <patternFill patternType="solid">
        <fgColor rgb="FF43766C"/>
        <bgColor indexed="64"/>
      </patternFill>
    </fill>
    <fill>
      <patternFill patternType="solid">
        <fgColor rgb="FFB1947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6" tint="0.39997558519241921"/>
      </left>
      <right/>
      <top style="thin">
        <color theme="2"/>
      </top>
      <bottom style="thin">
        <color theme="6" tint="0.39997558519241921"/>
      </bottom>
      <diagonal/>
    </border>
    <border>
      <left/>
      <right/>
      <top style="thin">
        <color theme="2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2"/>
      </top>
      <bottom style="thin">
        <color theme="6" tint="0.3999755851924192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4506668294322"/>
      </top>
      <bottom style="thin">
        <color theme="6" tint="0.39997558519241921"/>
      </bottom>
      <diagonal/>
    </border>
    <border>
      <left/>
      <right/>
      <top style="thin">
        <color theme="6" tint="0.39994506668294322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4506668294322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1" tint="0.49998474074526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 shrinkToFit="1"/>
    </xf>
    <xf numFmtId="38" fontId="4" fillId="2" borderId="6" xfId="1" applyNumberFormat="1" applyFont="1" applyFill="1" applyBorder="1" applyAlignment="1">
      <alignment horizontal="center" vertical="center" wrapText="1" shrinkToFit="1"/>
    </xf>
    <xf numFmtId="38" fontId="4" fillId="2" borderId="7" xfId="1" applyNumberFormat="1" applyFont="1" applyFill="1" applyBorder="1" applyAlignment="1">
      <alignment horizontal="center" vertical="center" wrapText="1" shrinkToFit="1"/>
    </xf>
    <xf numFmtId="165" fontId="5" fillId="6" borderId="15" xfId="1" applyNumberFormat="1" applyFont="1" applyFill="1" applyBorder="1" applyAlignment="1">
      <alignment horizontal="center" vertical="center" wrapText="1" shrinkToFit="1"/>
    </xf>
    <xf numFmtId="38" fontId="5" fillId="6" borderId="16" xfId="1" applyNumberFormat="1" applyFont="1" applyFill="1" applyBorder="1" applyAlignment="1">
      <alignment horizontal="center" vertical="center" wrapText="1" shrinkToFit="1"/>
    </xf>
    <xf numFmtId="3" fontId="2" fillId="7" borderId="1" xfId="0" applyNumberFormat="1" applyFont="1" applyFill="1" applyBorder="1" applyAlignment="1">
      <alignment horizontal="center" vertical="center" wrapText="1"/>
    </xf>
    <xf numFmtId="3" fontId="6" fillId="7" borderId="1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3" fontId="2" fillId="7" borderId="12" xfId="0" applyNumberFormat="1" applyFont="1" applyFill="1" applyBorder="1" applyAlignment="1">
      <alignment vertical="center" wrapText="1"/>
    </xf>
    <xf numFmtId="3" fontId="2" fillId="7" borderId="18" xfId="0" applyNumberFormat="1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3" fontId="2" fillId="4" borderId="28" xfId="2" applyNumberFormat="1" applyFont="1" applyFill="1" applyBorder="1" applyAlignment="1">
      <alignment horizontal="center" vertical="center" wrapText="1"/>
    </xf>
    <xf numFmtId="3" fontId="2" fillId="4" borderId="29" xfId="2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9" fontId="0" fillId="0" borderId="36" xfId="2" applyFont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41" xfId="0" applyNumberForma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11" fillId="7" borderId="0" xfId="0" applyNumberFormat="1" applyFont="1" applyFill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 wrapText="1"/>
    </xf>
    <xf numFmtId="3" fontId="9" fillId="7" borderId="38" xfId="0" applyNumberFormat="1" applyFont="1" applyFill="1" applyBorder="1" applyAlignment="1">
      <alignment vertical="center" wrapText="1"/>
    </xf>
    <xf numFmtId="3" fontId="9" fillId="7" borderId="18" xfId="0" applyNumberFormat="1" applyFont="1" applyFill="1" applyBorder="1" applyAlignment="1">
      <alignment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3" fontId="0" fillId="2" borderId="43" xfId="0" applyNumberForma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3" fontId="2" fillId="4" borderId="27" xfId="0" applyNumberFormat="1" applyFont="1" applyFill="1" applyBorder="1" applyAlignment="1">
      <alignment horizontal="center" vertical="center" wrapText="1"/>
    </xf>
    <xf numFmtId="3" fontId="2" fillId="4" borderId="28" xfId="0" applyNumberFormat="1" applyFont="1" applyFill="1" applyBorder="1" applyAlignment="1">
      <alignment horizontal="center" vertical="center" wrapText="1"/>
    </xf>
    <xf numFmtId="3" fontId="2" fillId="4" borderId="29" xfId="0" applyNumberFormat="1" applyFont="1" applyFill="1" applyBorder="1" applyAlignment="1">
      <alignment horizontal="center" vertical="center" wrapText="1"/>
    </xf>
    <xf numFmtId="9" fontId="0" fillId="2" borderId="16" xfId="2" applyFont="1" applyFill="1" applyBorder="1" applyAlignment="1">
      <alignment horizontal="center" vertical="center" wrapText="1"/>
    </xf>
    <xf numFmtId="9" fontId="0" fillId="2" borderId="43" xfId="2" applyFont="1" applyFill="1" applyBorder="1" applyAlignment="1">
      <alignment horizontal="center" vertical="center" wrapText="1"/>
    </xf>
    <xf numFmtId="9" fontId="0" fillId="0" borderId="16" xfId="2" applyFont="1" applyBorder="1" applyAlignment="1">
      <alignment horizontal="center" vertical="center" wrapText="1"/>
    </xf>
    <xf numFmtId="9" fontId="0" fillId="0" borderId="43" xfId="2" applyFont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9" fontId="0" fillId="2" borderId="6" xfId="2" applyFont="1" applyFill="1" applyBorder="1" applyAlignment="1">
      <alignment horizontal="center" vertical="center" wrapText="1"/>
    </xf>
    <xf numFmtId="9" fontId="0" fillId="2" borderId="7" xfId="2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9" fontId="0" fillId="0" borderId="16" xfId="2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 wrapText="1"/>
    </xf>
    <xf numFmtId="9" fontId="2" fillId="4" borderId="28" xfId="2" applyFont="1" applyFill="1" applyBorder="1" applyAlignment="1">
      <alignment horizontal="center" vertical="center" wrapText="1"/>
    </xf>
    <xf numFmtId="9" fontId="2" fillId="4" borderId="29" xfId="2" applyFont="1" applyFill="1" applyBorder="1" applyAlignment="1">
      <alignment horizontal="center" vertical="center" wrapText="1"/>
    </xf>
    <xf numFmtId="3" fontId="9" fillId="8" borderId="9" xfId="0" applyNumberFormat="1" applyFont="1" applyFill="1" applyBorder="1" applyAlignment="1">
      <alignment vertical="center" wrapText="1"/>
    </xf>
    <xf numFmtId="3" fontId="9" fillId="8" borderId="10" xfId="0" applyNumberFormat="1" applyFont="1" applyFill="1" applyBorder="1" applyAlignment="1">
      <alignment vertical="center" wrapText="1"/>
    </xf>
    <xf numFmtId="3" fontId="9" fillId="7" borderId="31" xfId="0" applyNumberFormat="1" applyFont="1" applyFill="1" applyBorder="1" applyAlignment="1">
      <alignment vertical="center" wrapText="1"/>
    </xf>
    <xf numFmtId="3" fontId="9" fillId="7" borderId="32" xfId="0" applyNumberFormat="1" applyFont="1" applyFill="1" applyBorder="1" applyAlignment="1">
      <alignment vertical="center" wrapText="1"/>
    </xf>
    <xf numFmtId="165" fontId="4" fillId="2" borderId="15" xfId="1" applyNumberFormat="1" applyFont="1" applyFill="1" applyBorder="1" applyAlignment="1">
      <alignment horizontal="center" vertical="center" wrapText="1" shrinkToFit="1"/>
    </xf>
    <xf numFmtId="38" fontId="4" fillId="2" borderId="16" xfId="1" applyNumberFormat="1" applyFont="1" applyFill="1" applyBorder="1" applyAlignment="1">
      <alignment horizontal="center" vertical="center" shrinkToFit="1"/>
    </xf>
    <xf numFmtId="38" fontId="4" fillId="2" borderId="43" xfId="1" applyNumberFormat="1" applyFont="1" applyFill="1" applyBorder="1" applyAlignment="1">
      <alignment horizontal="center" vertical="center" shrinkToFit="1"/>
    </xf>
    <xf numFmtId="165" fontId="4" fillId="0" borderId="15" xfId="1" applyNumberFormat="1" applyFont="1" applyBorder="1" applyAlignment="1">
      <alignment horizontal="center" vertical="center" wrapText="1" shrinkToFit="1"/>
    </xf>
    <xf numFmtId="38" fontId="4" fillId="0" borderId="16" xfId="1" applyNumberFormat="1" applyFont="1" applyBorder="1" applyAlignment="1">
      <alignment horizontal="center" vertical="center" shrinkToFit="1"/>
    </xf>
    <xf numFmtId="38" fontId="4" fillId="0" borderId="43" xfId="1" applyNumberFormat="1" applyFont="1" applyBorder="1" applyAlignment="1">
      <alignment horizontal="center" vertical="center" shrinkToFit="1"/>
    </xf>
    <xf numFmtId="165" fontId="5" fillId="6" borderId="44" xfId="0" applyNumberFormat="1" applyFont="1" applyFill="1" applyBorder="1" applyAlignment="1">
      <alignment horizontal="center" vertical="center" wrapText="1" shrinkToFit="1"/>
    </xf>
    <xf numFmtId="38" fontId="5" fillId="6" borderId="45" xfId="0" applyNumberFormat="1" applyFont="1" applyFill="1" applyBorder="1" applyAlignment="1">
      <alignment horizontal="center" vertical="center" wrapText="1" shrinkToFit="1"/>
    </xf>
    <xf numFmtId="38" fontId="5" fillId="6" borderId="46" xfId="0" applyNumberFormat="1" applyFont="1" applyFill="1" applyBorder="1" applyAlignment="1">
      <alignment horizontal="center" vertical="center" wrapText="1" shrinkToFit="1"/>
    </xf>
    <xf numFmtId="38" fontId="4" fillId="0" borderId="16" xfId="1" applyNumberFormat="1" applyFont="1" applyBorder="1" applyAlignment="1">
      <alignment horizontal="center" vertical="center" wrapText="1" shrinkToFit="1"/>
    </xf>
    <xf numFmtId="38" fontId="4" fillId="2" borderId="16" xfId="1" applyNumberFormat="1" applyFont="1" applyFill="1" applyBorder="1" applyAlignment="1">
      <alignment horizontal="center" vertical="center" wrapText="1" shrinkToFit="1"/>
    </xf>
    <xf numFmtId="38" fontId="5" fillId="6" borderId="44" xfId="0" applyNumberFormat="1" applyFont="1" applyFill="1" applyBorder="1" applyAlignment="1">
      <alignment horizontal="center" vertical="center" wrapText="1" shrinkToFit="1"/>
    </xf>
    <xf numFmtId="38" fontId="4" fillId="0" borderId="43" xfId="1" applyNumberFormat="1" applyFont="1" applyBorder="1" applyAlignment="1">
      <alignment horizontal="center" vertical="center" wrapText="1" shrinkToFit="1"/>
    </xf>
    <xf numFmtId="3" fontId="13" fillId="2" borderId="15" xfId="0" applyNumberFormat="1" applyFont="1" applyFill="1" applyBorder="1" applyAlignment="1">
      <alignment horizontal="center" vertical="center" wrapText="1"/>
    </xf>
    <xf numFmtId="3" fontId="13" fillId="2" borderId="16" xfId="0" applyNumberFormat="1" applyFont="1" applyFill="1" applyBorder="1" applyAlignment="1">
      <alignment horizontal="center" vertical="center" wrapText="1"/>
    </xf>
    <xf numFmtId="3" fontId="13" fillId="2" borderId="43" xfId="0" applyNumberFormat="1" applyFont="1" applyFill="1" applyBorder="1" applyAlignment="1">
      <alignment horizontal="center" vertical="center" wrapText="1"/>
    </xf>
    <xf numFmtId="9" fontId="13" fillId="2" borderId="16" xfId="2" applyFont="1" applyFill="1" applyBorder="1" applyAlignment="1">
      <alignment horizontal="center" vertical="center" wrapText="1"/>
    </xf>
    <xf numFmtId="9" fontId="13" fillId="2" borderId="43" xfId="2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3" fillId="2" borderId="47" xfId="0" applyNumberFormat="1" applyFont="1" applyFill="1" applyBorder="1" applyAlignment="1">
      <alignment horizontal="center" vertical="center" wrapText="1"/>
    </xf>
    <xf numFmtId="3" fontId="15" fillId="2" borderId="16" xfId="0" applyNumberFormat="1" applyFont="1" applyFill="1" applyBorder="1" applyAlignment="1">
      <alignment horizontal="center" vertical="center" wrapText="1"/>
    </xf>
    <xf numFmtId="3" fontId="15" fillId="2" borderId="43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  <xf numFmtId="3" fontId="8" fillId="7" borderId="4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Alignment="1">
      <alignment horizontal="center" vertical="center" wrapText="1"/>
    </xf>
    <xf numFmtId="3" fontId="7" fillId="7" borderId="17" xfId="0" applyNumberFormat="1" applyFont="1" applyFill="1" applyBorder="1" applyAlignment="1">
      <alignment horizontal="center" vertical="center" textRotation="90" wrapText="1"/>
    </xf>
    <xf numFmtId="3" fontId="7" fillId="7" borderId="14" xfId="0" applyNumberFormat="1" applyFont="1" applyFill="1" applyBorder="1" applyAlignment="1">
      <alignment horizontal="center" vertical="center" textRotation="90" wrapText="1"/>
    </xf>
    <xf numFmtId="3" fontId="7" fillId="7" borderId="13" xfId="0" applyNumberFormat="1" applyFont="1" applyFill="1" applyBorder="1" applyAlignment="1">
      <alignment horizontal="center" vertical="center" textRotation="90" wrapText="1"/>
    </xf>
    <xf numFmtId="3" fontId="7" fillId="7" borderId="2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center" vertical="center" wrapText="1"/>
    </xf>
    <xf numFmtId="3" fontId="9" fillId="8" borderId="8" xfId="0" applyNumberFormat="1" applyFont="1" applyFill="1" applyBorder="1" applyAlignment="1">
      <alignment horizontal="center" vertical="center" wrapText="1"/>
    </xf>
    <xf numFmtId="3" fontId="9" fillId="8" borderId="9" xfId="0" applyNumberFormat="1" applyFont="1" applyFill="1" applyBorder="1" applyAlignment="1">
      <alignment horizontal="center" vertical="center" wrapText="1"/>
    </xf>
    <xf numFmtId="3" fontId="9" fillId="8" borderId="10" xfId="0" applyNumberFormat="1" applyFont="1" applyFill="1" applyBorder="1" applyAlignment="1">
      <alignment horizontal="center" vertical="center" wrapText="1"/>
    </xf>
    <xf numFmtId="3" fontId="9" fillId="7" borderId="12" xfId="0" applyNumberFormat="1" applyFont="1" applyFill="1" applyBorder="1" applyAlignment="1">
      <alignment horizontal="center" vertical="center" wrapText="1"/>
    </xf>
    <xf numFmtId="3" fontId="9" fillId="7" borderId="38" xfId="0" applyNumberFormat="1" applyFont="1" applyFill="1" applyBorder="1" applyAlignment="1">
      <alignment horizontal="center" vertical="center" wrapText="1"/>
    </xf>
    <xf numFmtId="3" fontId="9" fillId="7" borderId="30" xfId="0" applyNumberFormat="1" applyFont="1" applyFill="1" applyBorder="1" applyAlignment="1">
      <alignment horizontal="center" vertical="center" wrapText="1"/>
    </xf>
    <xf numFmtId="3" fontId="9" fillId="7" borderId="3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4">
    <dxf>
      <numFmt numFmtId="3" formatCode="#,##0"/>
      <alignment horizontal="right" vertical="center" textRotation="0" wrapText="1" relativeIndent="1" justifyLastLine="0" shrinkToFit="0" readingOrder="0"/>
      <border outline="0">
        <left style="thin">
          <color theme="2" tint="-9.9948118533890809E-2"/>
        </left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 tint="-9.9948118533890809E-2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43766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3766C"/>
      <color rgb="FFB19470"/>
      <color rgb="FFF2F2F2"/>
      <color rgb="FFFFC7CE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2</xdr:row>
      <xdr:rowOff>57150</xdr:rowOff>
    </xdr:from>
    <xdr:to>
      <xdr:col>2</xdr:col>
      <xdr:colOff>504825</xdr:colOff>
      <xdr:row>2</xdr:row>
      <xdr:rowOff>447674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7B1437D-69A7-59E7-B982-0612A6A5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724750" y="561975"/>
          <a:ext cx="390524" cy="3905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8" name="Table28" displayName="Table28" ref="B2:C12" totalsRowShown="0" headerRowDxfId="3" dataDxfId="2">
  <autoFilter ref="B2:C12"/>
  <tableColumns count="2">
    <tableColumn id="1" name="ردیف" dataDxfId="1">
      <calculatedColumnFormula>IF(Table28[[#This Row],[اطلاعات تکمیلی]]="","",ROW()-2)</calculatedColumnFormula>
    </tableColumn>
    <tableColumn id="2" name="اطلاعات تکمیلی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showGridLines="0" rightToLeft="1" tabSelected="1" workbookViewId="0">
      <selection activeCell="H5" sqref="H5:Q13"/>
    </sheetView>
  </sheetViews>
  <sheetFormatPr defaultRowHeight="30" customHeight="1" x14ac:dyDescent="0.25"/>
  <cols>
    <col min="1" max="1" width="5.7109375" style="1" customWidth="1"/>
    <col min="2" max="2" width="1.7109375" style="1" customWidth="1"/>
    <col min="3" max="3" width="28.140625" style="1" customWidth="1"/>
    <col min="4" max="4" width="9.140625" style="1"/>
    <col min="5" max="5" width="16.7109375" style="1" customWidth="1"/>
    <col min="6" max="6" width="1.7109375" style="1" customWidth="1"/>
    <col min="7" max="7" width="9.140625" style="1"/>
    <col min="8" max="8" width="12.7109375" style="1" customWidth="1"/>
    <col min="9" max="17" width="13.7109375" style="1" customWidth="1"/>
    <col min="18" max="18" width="1.7109375" style="1" customWidth="1"/>
    <col min="19" max="16384" width="9.140625" style="1"/>
  </cols>
  <sheetData>
    <row r="2" spans="2:18" ht="9.9499999999999993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2:18" ht="39.950000000000003" customHeight="1" x14ac:dyDescent="0.25">
      <c r="B3" s="21"/>
      <c r="C3" s="108" t="s">
        <v>52</v>
      </c>
      <c r="D3" s="108"/>
      <c r="E3" s="108"/>
      <c r="G3" s="112"/>
      <c r="H3" s="113"/>
      <c r="I3" s="113"/>
      <c r="J3" s="113"/>
      <c r="K3" s="113"/>
      <c r="L3" s="113"/>
      <c r="M3" s="113"/>
      <c r="N3" s="113"/>
      <c r="O3" s="113"/>
      <c r="P3" s="113"/>
      <c r="Q3" s="114"/>
      <c r="R3" s="22"/>
    </row>
    <row r="4" spans="2:18" ht="35.1" customHeight="1" x14ac:dyDescent="0.25">
      <c r="B4" s="21"/>
      <c r="G4" s="14"/>
      <c r="H4" s="15"/>
      <c r="I4" s="112" t="s">
        <v>87</v>
      </c>
      <c r="J4" s="113"/>
      <c r="K4" s="113"/>
      <c r="L4" s="113"/>
      <c r="M4" s="113"/>
      <c r="N4" s="113"/>
      <c r="O4" s="113"/>
      <c r="P4" s="113"/>
      <c r="Q4" s="114"/>
      <c r="R4" s="22"/>
    </row>
    <row r="5" spans="2:18" ht="35.1" customHeight="1" x14ac:dyDescent="0.25">
      <c r="B5" s="21"/>
      <c r="C5" s="105" t="s">
        <v>50</v>
      </c>
      <c r="D5" s="106"/>
      <c r="E5" s="107"/>
      <c r="G5" s="10"/>
      <c r="H5" s="31">
        <f>E13</f>
        <v>10589380</v>
      </c>
      <c r="I5" s="9">
        <v>55000</v>
      </c>
      <c r="J5" s="9">
        <v>65000</v>
      </c>
      <c r="K5" s="9">
        <v>75000</v>
      </c>
      <c r="L5" s="9">
        <v>85000</v>
      </c>
      <c r="M5" s="9">
        <v>95000</v>
      </c>
      <c r="N5" s="9">
        <v>105000</v>
      </c>
      <c r="O5" s="9">
        <v>115000</v>
      </c>
      <c r="P5" s="9">
        <v>125000</v>
      </c>
      <c r="Q5" s="9">
        <v>135000</v>
      </c>
      <c r="R5" s="22"/>
    </row>
    <row r="6" spans="2:18" ht="35.1" customHeight="1" x14ac:dyDescent="0.25">
      <c r="B6" s="21"/>
      <c r="C6" s="13" t="s">
        <v>1</v>
      </c>
      <c r="D6" s="13" t="s">
        <v>2</v>
      </c>
      <c r="E6" s="17" t="s">
        <v>89</v>
      </c>
      <c r="G6" s="109" t="s">
        <v>92</v>
      </c>
      <c r="H6" s="9">
        <v>700</v>
      </c>
      <c r="I6" s="16">
        <f t="dataTable" ref="I6:Q13" dt2D="1" dtr="1" r1="E7" r2="E8"/>
        <v>10589380</v>
      </c>
      <c r="J6" s="16">
        <v>10589380</v>
      </c>
      <c r="K6" s="16">
        <v>10589380</v>
      </c>
      <c r="L6" s="16">
        <v>10589380</v>
      </c>
      <c r="M6" s="16">
        <v>10589380</v>
      </c>
      <c r="N6" s="16">
        <v>10589380</v>
      </c>
      <c r="O6" s="16">
        <v>10589380</v>
      </c>
      <c r="P6" s="16">
        <v>10589380</v>
      </c>
      <c r="Q6" s="16">
        <v>10589380</v>
      </c>
      <c r="R6" s="22"/>
    </row>
    <row r="7" spans="2:18" ht="35.1" customHeight="1" x14ac:dyDescent="0.25">
      <c r="B7" s="21"/>
      <c r="C7" s="11" t="s">
        <v>87</v>
      </c>
      <c r="D7" s="11" t="s">
        <v>88</v>
      </c>
      <c r="E7" s="12">
        <v>65000</v>
      </c>
      <c r="G7" s="110"/>
      <c r="H7" s="9">
        <v>800</v>
      </c>
      <c r="I7" s="16">
        <v>10589380</v>
      </c>
      <c r="J7" s="16">
        <v>10589380</v>
      </c>
      <c r="K7" s="16">
        <v>10589380</v>
      </c>
      <c r="L7" s="16">
        <v>10589380</v>
      </c>
      <c r="M7" s="16">
        <v>10589380</v>
      </c>
      <c r="N7" s="16">
        <v>10589380</v>
      </c>
      <c r="O7" s="16">
        <v>10589380</v>
      </c>
      <c r="P7" s="16">
        <v>10589380</v>
      </c>
      <c r="Q7" s="16">
        <v>10589380</v>
      </c>
      <c r="R7" s="22"/>
    </row>
    <row r="8" spans="2:18" ht="35.1" customHeight="1" x14ac:dyDescent="0.25">
      <c r="B8" s="21"/>
      <c r="C8" s="11" t="s">
        <v>90</v>
      </c>
      <c r="D8" s="11" t="s">
        <v>91</v>
      </c>
      <c r="E8" s="12">
        <v>850</v>
      </c>
      <c r="G8" s="110"/>
      <c r="H8" s="9">
        <v>900</v>
      </c>
      <c r="I8" s="16">
        <v>10589380</v>
      </c>
      <c r="J8" s="16">
        <v>10589380</v>
      </c>
      <c r="K8" s="16">
        <v>10589380</v>
      </c>
      <c r="L8" s="16">
        <v>10589380</v>
      </c>
      <c r="M8" s="16">
        <v>10589380</v>
      </c>
      <c r="N8" s="16">
        <v>10589380</v>
      </c>
      <c r="O8" s="16">
        <v>10589380</v>
      </c>
      <c r="P8" s="16">
        <v>10589380</v>
      </c>
      <c r="Q8" s="16">
        <v>10589380</v>
      </c>
      <c r="R8" s="22"/>
    </row>
    <row r="9" spans="2:18" ht="35.1" customHeight="1" x14ac:dyDescent="0.25">
      <c r="B9" s="21"/>
      <c r="C9" s="11"/>
      <c r="D9" s="11"/>
      <c r="E9" s="12"/>
      <c r="G9" s="110"/>
      <c r="H9" s="9">
        <v>1000</v>
      </c>
      <c r="I9" s="16">
        <v>10589380</v>
      </c>
      <c r="J9" s="16">
        <v>10589380</v>
      </c>
      <c r="K9" s="16">
        <v>10589380</v>
      </c>
      <c r="L9" s="16">
        <v>10589380</v>
      </c>
      <c r="M9" s="16">
        <v>10589380</v>
      </c>
      <c r="N9" s="16">
        <v>10589380</v>
      </c>
      <c r="O9" s="16">
        <v>10589380</v>
      </c>
      <c r="P9" s="16">
        <v>10589380</v>
      </c>
      <c r="Q9" s="16">
        <v>10589380</v>
      </c>
      <c r="R9" s="22"/>
    </row>
    <row r="10" spans="2:18" ht="35.1" customHeight="1" x14ac:dyDescent="0.25">
      <c r="B10" s="21"/>
      <c r="C10" s="11"/>
      <c r="D10" s="11"/>
      <c r="E10" s="12"/>
      <c r="G10" s="110"/>
      <c r="H10" s="9">
        <v>1100</v>
      </c>
      <c r="I10" s="16">
        <v>10589380</v>
      </c>
      <c r="J10" s="16">
        <v>10589380</v>
      </c>
      <c r="K10" s="16">
        <v>10589380</v>
      </c>
      <c r="L10" s="16">
        <v>10589380</v>
      </c>
      <c r="M10" s="16">
        <v>10589380</v>
      </c>
      <c r="N10" s="16">
        <v>10589380</v>
      </c>
      <c r="O10" s="16">
        <v>10589380</v>
      </c>
      <c r="P10" s="16">
        <v>10589380</v>
      </c>
      <c r="Q10" s="16">
        <v>10589380</v>
      </c>
      <c r="R10" s="22"/>
    </row>
    <row r="11" spans="2:18" ht="35.1" customHeight="1" x14ac:dyDescent="0.25">
      <c r="B11" s="21"/>
      <c r="G11" s="110"/>
      <c r="H11" s="9">
        <v>1200</v>
      </c>
      <c r="I11" s="16">
        <v>10589380</v>
      </c>
      <c r="J11" s="16">
        <v>10589380</v>
      </c>
      <c r="K11" s="16">
        <v>10589380</v>
      </c>
      <c r="L11" s="16">
        <v>10589380</v>
      </c>
      <c r="M11" s="16">
        <v>10589380</v>
      </c>
      <c r="N11" s="16">
        <v>10589380</v>
      </c>
      <c r="O11" s="16">
        <v>10589380</v>
      </c>
      <c r="P11" s="16">
        <v>10589380</v>
      </c>
      <c r="Q11" s="16">
        <v>10589380</v>
      </c>
      <c r="R11" s="22"/>
    </row>
    <row r="12" spans="2:18" ht="35.1" customHeight="1" x14ac:dyDescent="0.25">
      <c r="B12" s="21"/>
      <c r="C12" s="105" t="s">
        <v>51</v>
      </c>
      <c r="D12" s="106"/>
      <c r="E12" s="107"/>
      <c r="G12" s="110"/>
      <c r="H12" s="9">
        <v>1300</v>
      </c>
      <c r="I12" s="16">
        <v>10589380</v>
      </c>
      <c r="J12" s="16">
        <v>10589380</v>
      </c>
      <c r="K12" s="16">
        <v>10589380</v>
      </c>
      <c r="L12" s="16">
        <v>10589380</v>
      </c>
      <c r="M12" s="16">
        <v>10589380</v>
      </c>
      <c r="N12" s="16">
        <v>10589380</v>
      </c>
      <c r="O12" s="16">
        <v>10589380</v>
      </c>
      <c r="P12" s="16">
        <v>10589380</v>
      </c>
      <c r="Q12" s="16">
        <v>10589380</v>
      </c>
      <c r="R12" s="22"/>
    </row>
    <row r="13" spans="2:18" ht="35.1" customHeight="1" x14ac:dyDescent="0.25">
      <c r="B13" s="21"/>
      <c r="C13" s="11" t="s">
        <v>53</v>
      </c>
      <c r="D13" s="11" t="s">
        <v>7</v>
      </c>
      <c r="E13" s="12">
        <f>'سود و زیان'!E14</f>
        <v>10589380</v>
      </c>
      <c r="G13" s="111"/>
      <c r="H13" s="9">
        <v>1400</v>
      </c>
      <c r="I13" s="16">
        <v>10589380</v>
      </c>
      <c r="J13" s="16">
        <v>10589380</v>
      </c>
      <c r="K13" s="16">
        <v>10589380</v>
      </c>
      <c r="L13" s="16">
        <v>10589380</v>
      </c>
      <c r="M13" s="16">
        <v>10589380</v>
      </c>
      <c r="N13" s="16">
        <v>10589380</v>
      </c>
      <c r="O13" s="16">
        <v>10589380</v>
      </c>
      <c r="P13" s="16">
        <v>10589380</v>
      </c>
      <c r="Q13" s="16">
        <v>10589380</v>
      </c>
      <c r="R13" s="22"/>
    </row>
    <row r="14" spans="2:18" ht="9.9499999999999993" customHeight="1" x14ac:dyDescent="0.2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</sheetData>
  <mergeCells count="6">
    <mergeCell ref="C5:E5"/>
    <mergeCell ref="C12:E12"/>
    <mergeCell ref="C3:E3"/>
    <mergeCell ref="G6:G13"/>
    <mergeCell ref="I4:Q4"/>
    <mergeCell ref="G3:Q3"/>
  </mergeCells>
  <conditionalFormatting sqref="I6:Q13">
    <cfRule type="colorScale" priority="1">
      <colorScale>
        <cfvo type="min"/>
        <cfvo type="percentile" val="50"/>
        <cfvo type="max"/>
        <color rgb="FFFFC7CE"/>
        <color rgb="FFF2F2F2"/>
        <color rgb="FFC6EFCE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8"/>
  <sheetViews>
    <sheetView showGridLines="0" rightToLeft="1" topLeftCell="A114" zoomScaleNormal="100" workbookViewId="0">
      <selection activeCell="G83" sqref="G83"/>
    </sheetView>
  </sheetViews>
  <sheetFormatPr defaultRowHeight="30" customHeight="1" x14ac:dyDescent="0.25"/>
  <cols>
    <col min="1" max="2" width="5.7109375" style="1" customWidth="1"/>
    <col min="3" max="3" width="35.7109375" style="1" customWidth="1"/>
    <col min="4" max="4" width="11" style="1" customWidth="1"/>
    <col min="5" max="7" width="15.7109375" style="1" customWidth="1"/>
    <col min="8" max="8" width="5.7109375" style="1" customWidth="1"/>
    <col min="9" max="16384" width="9.140625" style="1"/>
  </cols>
  <sheetData>
    <row r="2" spans="2:8" ht="30" customHeight="1" x14ac:dyDescent="0.25">
      <c r="B2" s="118" t="s">
        <v>0</v>
      </c>
      <c r="C2" s="119"/>
      <c r="D2" s="119"/>
      <c r="E2" s="49"/>
      <c r="F2" s="49"/>
      <c r="G2" s="49"/>
      <c r="H2" s="50"/>
    </row>
    <row r="3" spans="2:8" ht="9.9499999999999993" customHeight="1" x14ac:dyDescent="0.25">
      <c r="B3" s="40"/>
      <c r="H3" s="41"/>
    </row>
    <row r="4" spans="2:8" ht="30" customHeight="1" x14ac:dyDescent="0.25">
      <c r="B4" s="40"/>
      <c r="C4" s="115" t="s">
        <v>8</v>
      </c>
      <c r="D4" s="116"/>
      <c r="E4" s="75"/>
      <c r="F4" s="75"/>
      <c r="G4" s="76"/>
      <c r="H4" s="41"/>
    </row>
    <row r="5" spans="2:8" ht="30" customHeight="1" x14ac:dyDescent="0.25">
      <c r="B5" s="40"/>
      <c r="C5" s="32" t="s">
        <v>1</v>
      </c>
      <c r="D5" s="32" t="s">
        <v>2</v>
      </c>
      <c r="E5" s="33">
        <v>1402</v>
      </c>
      <c r="F5" s="33">
        <v>1403</v>
      </c>
      <c r="G5" s="33">
        <v>1404</v>
      </c>
      <c r="H5" s="41"/>
    </row>
    <row r="6" spans="2:8" ht="30" customHeight="1" x14ac:dyDescent="0.25">
      <c r="B6" s="40"/>
      <c r="C6" s="92" t="s">
        <v>73</v>
      </c>
      <c r="D6" s="93" t="s">
        <v>74</v>
      </c>
      <c r="E6" s="93">
        <v>37128</v>
      </c>
      <c r="F6" s="93">
        <v>39456</v>
      </c>
      <c r="G6" s="94">
        <v>40000</v>
      </c>
      <c r="H6" s="41"/>
    </row>
    <row r="7" spans="2:8" ht="30" customHeight="1" x14ac:dyDescent="0.25">
      <c r="B7" s="40"/>
      <c r="C7" s="54"/>
      <c r="D7" s="55"/>
      <c r="E7" s="55"/>
      <c r="F7" s="55"/>
      <c r="G7" s="56"/>
      <c r="H7" s="41"/>
    </row>
    <row r="8" spans="2:8" ht="30" customHeight="1" x14ac:dyDescent="0.25">
      <c r="B8" s="40"/>
      <c r="C8" s="51"/>
      <c r="D8" s="52"/>
      <c r="E8" s="52"/>
      <c r="F8" s="52"/>
      <c r="G8" s="53"/>
      <c r="H8" s="41"/>
    </row>
    <row r="9" spans="2:8" ht="30" customHeight="1" x14ac:dyDescent="0.25">
      <c r="B9" s="40"/>
      <c r="C9" s="54"/>
      <c r="D9" s="55"/>
      <c r="E9" s="55"/>
      <c r="F9" s="55"/>
      <c r="G9" s="56"/>
      <c r="H9" s="41"/>
    </row>
    <row r="10" spans="2:8" ht="30" customHeight="1" x14ac:dyDescent="0.25">
      <c r="B10" s="40"/>
      <c r="C10" s="51"/>
      <c r="D10" s="52"/>
      <c r="E10" s="52"/>
      <c r="F10" s="52"/>
      <c r="G10" s="53"/>
      <c r="H10" s="41"/>
    </row>
    <row r="11" spans="2:8" ht="30" customHeight="1" x14ac:dyDescent="0.25">
      <c r="B11" s="40"/>
      <c r="C11" s="54"/>
      <c r="D11" s="55"/>
      <c r="E11" s="55"/>
      <c r="F11" s="55"/>
      <c r="G11" s="56"/>
      <c r="H11" s="41"/>
    </row>
    <row r="12" spans="2:8" ht="30" customHeight="1" x14ac:dyDescent="0.25">
      <c r="B12" s="40"/>
      <c r="C12" s="51"/>
      <c r="D12" s="52"/>
      <c r="E12" s="52"/>
      <c r="F12" s="52"/>
      <c r="G12" s="53"/>
      <c r="H12" s="41"/>
    </row>
    <row r="13" spans="2:8" ht="30" customHeight="1" x14ac:dyDescent="0.25">
      <c r="B13" s="40"/>
      <c r="C13" s="2"/>
      <c r="D13" s="3"/>
      <c r="E13" s="3"/>
      <c r="F13" s="3"/>
      <c r="G13" s="70"/>
      <c r="H13" s="41"/>
    </row>
    <row r="14" spans="2:8" ht="30" customHeight="1" x14ac:dyDescent="0.25">
      <c r="B14" s="40"/>
      <c r="C14" s="115" t="s">
        <v>9</v>
      </c>
      <c r="D14" s="116"/>
      <c r="E14" s="75"/>
      <c r="F14" s="75"/>
      <c r="G14" s="76"/>
      <c r="H14" s="41"/>
    </row>
    <row r="15" spans="2:8" ht="30" customHeight="1" x14ac:dyDescent="0.25">
      <c r="B15" s="40"/>
      <c r="G15" s="94"/>
      <c r="H15" s="41"/>
    </row>
    <row r="16" spans="2:8" ht="30" customHeight="1" x14ac:dyDescent="0.25">
      <c r="B16" s="40"/>
      <c r="C16" s="54"/>
      <c r="D16" s="55"/>
      <c r="E16" s="55"/>
      <c r="F16" s="55"/>
      <c r="G16" s="56"/>
      <c r="H16" s="41"/>
    </row>
    <row r="17" spans="2:8" ht="30" customHeight="1" x14ac:dyDescent="0.25">
      <c r="B17" s="40"/>
      <c r="C17" s="51"/>
      <c r="D17" s="52"/>
      <c r="E17" s="52"/>
      <c r="F17" s="52"/>
      <c r="G17" s="53"/>
      <c r="H17" s="41"/>
    </row>
    <row r="18" spans="2:8" ht="30" customHeight="1" x14ac:dyDescent="0.25">
      <c r="B18" s="40"/>
      <c r="C18" s="54"/>
      <c r="D18" s="55"/>
      <c r="E18" s="55"/>
      <c r="F18" s="55"/>
      <c r="G18" s="56"/>
      <c r="H18" s="41"/>
    </row>
    <row r="19" spans="2:8" ht="30" customHeight="1" x14ac:dyDescent="0.25">
      <c r="B19" s="40"/>
      <c r="C19" s="51"/>
      <c r="D19" s="52"/>
      <c r="E19" s="52"/>
      <c r="F19" s="52"/>
      <c r="G19" s="53"/>
      <c r="H19" s="41"/>
    </row>
    <row r="20" spans="2:8" ht="30" customHeight="1" x14ac:dyDescent="0.25">
      <c r="B20" s="40"/>
      <c r="C20" s="54"/>
      <c r="D20" s="55"/>
      <c r="E20" s="55"/>
      <c r="F20" s="55"/>
      <c r="G20" s="56"/>
      <c r="H20" s="41"/>
    </row>
    <row r="21" spans="2:8" ht="30" customHeight="1" x14ac:dyDescent="0.25">
      <c r="B21" s="40"/>
      <c r="C21" s="26" t="s">
        <v>3</v>
      </c>
      <c r="D21" s="27"/>
      <c r="E21" s="27">
        <f>SUBTOTAL(109,درآمد!$E$6:$E$13)+SUBTOTAL(109,درآمد!$E$15:$E$20)</f>
        <v>37128</v>
      </c>
      <c r="F21" s="27">
        <f>SUBTOTAL(109,درآمد!$F$6:$F$13)+SUBTOTAL(109,درآمد!$F$15:$F$20)</f>
        <v>39456</v>
      </c>
      <c r="G21" s="28">
        <f>SUBTOTAL(109,درآمد!$G$6:$G$13)+SUBTOTAL(109,درآمد!$G$15:$G$20)</f>
        <v>40000</v>
      </c>
      <c r="H21" s="41"/>
    </row>
    <row r="22" spans="2:8" ht="30" customHeight="1" x14ac:dyDescent="0.25">
      <c r="B22" s="42"/>
      <c r="C22" s="43"/>
      <c r="D22" s="43"/>
      <c r="E22" s="43"/>
      <c r="F22" s="43"/>
      <c r="G22" s="43"/>
      <c r="H22" s="44"/>
    </row>
    <row r="24" spans="2:8" ht="30" customHeight="1" x14ac:dyDescent="0.25">
      <c r="B24" s="118" t="s">
        <v>4</v>
      </c>
      <c r="C24" s="119"/>
      <c r="D24" s="119"/>
      <c r="E24" s="49"/>
      <c r="F24" s="49"/>
      <c r="G24" s="49"/>
      <c r="H24" s="50"/>
    </row>
    <row r="25" spans="2:8" ht="9.9499999999999993" customHeight="1" x14ac:dyDescent="0.25">
      <c r="B25" s="40"/>
      <c r="H25" s="41"/>
    </row>
    <row r="26" spans="2:8" ht="30" customHeight="1" x14ac:dyDescent="0.25">
      <c r="B26" s="40"/>
      <c r="C26" s="32" t="s">
        <v>5</v>
      </c>
      <c r="D26" s="32" t="s">
        <v>2</v>
      </c>
      <c r="E26" s="33">
        <v>1401</v>
      </c>
      <c r="F26" s="33">
        <v>1402</v>
      </c>
      <c r="G26" s="33">
        <v>1403</v>
      </c>
      <c r="H26" s="41"/>
    </row>
    <row r="27" spans="2:8" ht="30" customHeight="1" x14ac:dyDescent="0.25">
      <c r="B27" s="40"/>
      <c r="C27" s="51"/>
      <c r="D27" s="52"/>
      <c r="E27" s="60"/>
      <c r="F27" s="60"/>
      <c r="G27" s="61"/>
      <c r="H27" s="41"/>
    </row>
    <row r="28" spans="2:8" ht="30" customHeight="1" x14ac:dyDescent="0.25">
      <c r="B28" s="40"/>
      <c r="C28" s="54"/>
      <c r="D28" s="55"/>
      <c r="E28" s="62"/>
      <c r="F28" s="62"/>
      <c r="G28" s="63"/>
      <c r="H28" s="41"/>
    </row>
    <row r="29" spans="2:8" ht="30" customHeight="1" x14ac:dyDescent="0.25">
      <c r="B29" s="40"/>
      <c r="C29" s="51"/>
      <c r="D29" s="52"/>
      <c r="E29" s="60"/>
      <c r="F29" s="60"/>
      <c r="G29" s="61"/>
      <c r="H29" s="41"/>
    </row>
    <row r="30" spans="2:8" ht="30" customHeight="1" x14ac:dyDescent="0.25">
      <c r="B30" s="40"/>
      <c r="C30" s="54"/>
      <c r="D30" s="55"/>
      <c r="E30" s="62"/>
      <c r="F30" s="62"/>
      <c r="G30" s="63"/>
      <c r="H30" s="41"/>
    </row>
    <row r="31" spans="2:8" ht="30" customHeight="1" x14ac:dyDescent="0.25">
      <c r="B31" s="40"/>
      <c r="C31" s="51"/>
      <c r="D31" s="52"/>
      <c r="E31" s="60"/>
      <c r="F31" s="60"/>
      <c r="G31" s="61"/>
      <c r="H31" s="41"/>
    </row>
    <row r="32" spans="2:8" ht="30" customHeight="1" x14ac:dyDescent="0.25">
      <c r="B32" s="40"/>
      <c r="C32" s="2"/>
      <c r="D32" s="3"/>
      <c r="E32" s="71"/>
      <c r="F32" s="71"/>
      <c r="G32" s="72"/>
      <c r="H32" s="41"/>
    </row>
    <row r="33" spans="2:18" ht="30" customHeight="1" x14ac:dyDescent="0.25">
      <c r="B33" s="42"/>
      <c r="C33" s="43"/>
      <c r="D33" s="43"/>
      <c r="E33" s="43"/>
      <c r="F33" s="43"/>
      <c r="G33" s="43"/>
      <c r="H33" s="44"/>
    </row>
    <row r="35" spans="2:18" ht="30" customHeight="1" x14ac:dyDescent="0.25">
      <c r="B35" s="118" t="s">
        <v>57</v>
      </c>
      <c r="C35" s="119"/>
      <c r="D35" s="119"/>
      <c r="E35" s="49"/>
      <c r="F35" s="49"/>
      <c r="G35" s="49"/>
      <c r="H35" s="50"/>
    </row>
    <row r="36" spans="2:18" ht="9.9499999999999993" customHeight="1" x14ac:dyDescent="0.25">
      <c r="B36" s="40"/>
      <c r="H36" s="41"/>
    </row>
    <row r="37" spans="2:18" ht="30" customHeight="1" x14ac:dyDescent="0.25">
      <c r="B37" s="40"/>
      <c r="C37" s="115" t="s">
        <v>17</v>
      </c>
      <c r="D37" s="116"/>
      <c r="E37" s="75"/>
      <c r="F37" s="75"/>
      <c r="G37" s="76"/>
      <c r="H37" s="41"/>
    </row>
    <row r="38" spans="2:18" ht="30" customHeight="1" x14ac:dyDescent="0.25">
      <c r="B38" s="40"/>
      <c r="C38" s="32" t="s">
        <v>1</v>
      </c>
      <c r="D38" s="32" t="s">
        <v>2</v>
      </c>
      <c r="E38" s="33">
        <v>1402</v>
      </c>
      <c r="F38" s="33">
        <v>1403</v>
      </c>
      <c r="G38" s="33">
        <v>1404</v>
      </c>
      <c r="H38" s="41"/>
      <c r="R38" s="97"/>
    </row>
    <row r="39" spans="2:18" ht="30" customHeight="1" x14ac:dyDescent="0.25">
      <c r="B39" s="40"/>
      <c r="C39" s="92" t="s">
        <v>73</v>
      </c>
      <c r="D39" s="93" t="s">
        <v>74</v>
      </c>
      <c r="E39" s="93">
        <v>31872</v>
      </c>
      <c r="F39" s="93">
        <v>33394</v>
      </c>
      <c r="G39" s="94">
        <v>32000</v>
      </c>
      <c r="H39" s="41"/>
    </row>
    <row r="40" spans="2:18" ht="30" customHeight="1" x14ac:dyDescent="0.25">
      <c r="B40" s="40"/>
      <c r="C40" s="54"/>
      <c r="D40" s="55"/>
      <c r="E40" s="55"/>
      <c r="F40" s="55"/>
      <c r="G40" s="56"/>
      <c r="H40" s="41"/>
    </row>
    <row r="41" spans="2:18" ht="30" customHeight="1" x14ac:dyDescent="0.25">
      <c r="B41" s="40"/>
      <c r="C41" s="51"/>
      <c r="D41" s="52"/>
      <c r="E41" s="52"/>
      <c r="F41" s="52"/>
      <c r="G41" s="53"/>
      <c r="H41" s="41"/>
    </row>
    <row r="42" spans="2:18" ht="30" customHeight="1" x14ac:dyDescent="0.25">
      <c r="B42" s="40"/>
      <c r="C42" s="54"/>
      <c r="D42" s="55"/>
      <c r="E42" s="55"/>
      <c r="F42" s="55"/>
      <c r="G42" s="56"/>
      <c r="H42" s="41"/>
    </row>
    <row r="43" spans="2:18" ht="30" customHeight="1" x14ac:dyDescent="0.25">
      <c r="B43" s="40"/>
      <c r="C43" s="51"/>
      <c r="D43" s="52"/>
      <c r="E43" s="52"/>
      <c r="F43" s="52"/>
      <c r="G43" s="53"/>
      <c r="H43" s="41"/>
    </row>
    <row r="44" spans="2:18" ht="30" customHeight="1" x14ac:dyDescent="0.25">
      <c r="B44" s="40"/>
      <c r="C44" s="54"/>
      <c r="D44" s="55"/>
      <c r="E44" s="55"/>
      <c r="F44" s="55"/>
      <c r="G44" s="56"/>
      <c r="H44" s="41"/>
    </row>
    <row r="45" spans="2:18" ht="30" customHeight="1" x14ac:dyDescent="0.25">
      <c r="B45" s="40"/>
      <c r="C45" s="51"/>
      <c r="D45" s="52"/>
      <c r="E45" s="52"/>
      <c r="F45" s="52"/>
      <c r="G45" s="53"/>
      <c r="H45" s="41"/>
    </row>
    <row r="46" spans="2:18" ht="30" customHeight="1" x14ac:dyDescent="0.25">
      <c r="B46" s="40"/>
      <c r="C46" s="2"/>
      <c r="D46" s="3"/>
      <c r="E46" s="3"/>
      <c r="F46" s="3"/>
      <c r="G46" s="70"/>
      <c r="H46" s="41"/>
    </row>
    <row r="47" spans="2:18" ht="30" customHeight="1" x14ac:dyDescent="0.25">
      <c r="B47" s="40"/>
      <c r="C47" s="115" t="s">
        <v>18</v>
      </c>
      <c r="D47" s="116"/>
      <c r="E47" s="75"/>
      <c r="F47" s="75"/>
      <c r="G47" s="76"/>
      <c r="H47" s="41"/>
    </row>
    <row r="48" spans="2:18" ht="30" customHeight="1" x14ac:dyDescent="0.25">
      <c r="B48" s="40"/>
      <c r="C48" s="92" t="s">
        <v>73</v>
      </c>
      <c r="D48" s="93" t="s">
        <v>74</v>
      </c>
      <c r="E48" s="93">
        <v>4928</v>
      </c>
      <c r="F48" s="93">
        <v>5775</v>
      </c>
      <c r="G48" s="98">
        <v>8000</v>
      </c>
      <c r="H48" s="41"/>
    </row>
    <row r="49" spans="2:8" ht="30" customHeight="1" x14ac:dyDescent="0.25">
      <c r="B49" s="40"/>
      <c r="C49" s="54"/>
      <c r="D49" s="55"/>
      <c r="E49" s="55"/>
      <c r="F49" s="55"/>
      <c r="G49" s="56"/>
      <c r="H49" s="41"/>
    </row>
    <row r="50" spans="2:8" ht="30" customHeight="1" x14ac:dyDescent="0.25">
      <c r="B50" s="40"/>
      <c r="C50" s="51"/>
      <c r="D50" s="52"/>
      <c r="E50" s="52"/>
      <c r="F50" s="52"/>
      <c r="G50" s="53"/>
      <c r="H50" s="41"/>
    </row>
    <row r="51" spans="2:8" ht="30" customHeight="1" x14ac:dyDescent="0.25">
      <c r="B51" s="40"/>
      <c r="C51" s="54"/>
      <c r="D51" s="55"/>
      <c r="E51" s="55"/>
      <c r="F51" s="55"/>
      <c r="G51" s="56"/>
      <c r="H51" s="41"/>
    </row>
    <row r="52" spans="2:8" ht="30" customHeight="1" x14ac:dyDescent="0.25">
      <c r="B52" s="40"/>
      <c r="C52" s="51"/>
      <c r="D52" s="52"/>
      <c r="E52" s="52"/>
      <c r="F52" s="52"/>
      <c r="G52" s="53"/>
      <c r="H52" s="41"/>
    </row>
    <row r="53" spans="2:8" ht="30" customHeight="1" x14ac:dyDescent="0.25">
      <c r="B53" s="40"/>
      <c r="C53" s="54"/>
      <c r="D53" s="55"/>
      <c r="E53" s="55"/>
      <c r="F53" s="55"/>
      <c r="G53" s="56"/>
      <c r="H53" s="41"/>
    </row>
    <row r="54" spans="2:8" ht="30" customHeight="1" x14ac:dyDescent="0.25">
      <c r="B54" s="40"/>
      <c r="C54" s="26" t="s">
        <v>3</v>
      </c>
      <c r="D54" s="27"/>
      <c r="E54" s="27">
        <f>SUBTOTAL(109,درآمد!$E$39:$E$46)+SUBTOTAL(109,درآمد!$E$48:$E$53)</f>
        <v>36800</v>
      </c>
      <c r="F54" s="27">
        <f>SUBTOTAL(109,درآمد!$F$39:$F$46)+SUBTOTAL(109,درآمد!$F$48:$F$53)</f>
        <v>39169</v>
      </c>
      <c r="G54" s="28">
        <f>درآمد!$G$21</f>
        <v>40000</v>
      </c>
      <c r="H54" s="41"/>
    </row>
    <row r="55" spans="2:8" ht="30" customHeight="1" x14ac:dyDescent="0.25">
      <c r="B55" s="42"/>
      <c r="C55" s="43"/>
      <c r="D55" s="43"/>
      <c r="E55" s="43"/>
      <c r="F55" s="43"/>
      <c r="G55" s="43"/>
      <c r="H55" s="44"/>
    </row>
    <row r="57" spans="2:8" ht="30" customHeight="1" x14ac:dyDescent="0.25">
      <c r="B57" s="118" t="s">
        <v>58</v>
      </c>
      <c r="C57" s="119"/>
      <c r="D57" s="119"/>
      <c r="E57" s="49"/>
      <c r="F57" s="49"/>
      <c r="G57" s="49"/>
      <c r="H57" s="50"/>
    </row>
    <row r="58" spans="2:8" ht="9.9499999999999993" customHeight="1" x14ac:dyDescent="0.25">
      <c r="B58" s="40"/>
      <c r="H58" s="41"/>
    </row>
    <row r="59" spans="2:8" ht="30" customHeight="1" x14ac:dyDescent="0.25">
      <c r="B59" s="40"/>
      <c r="C59" s="115" t="s">
        <v>10</v>
      </c>
      <c r="D59" s="116"/>
      <c r="E59" s="75"/>
      <c r="F59" s="75"/>
      <c r="G59" s="76"/>
      <c r="H59" s="41"/>
    </row>
    <row r="60" spans="2:8" ht="30" customHeight="1" x14ac:dyDescent="0.25">
      <c r="B60" s="40"/>
      <c r="C60" s="32" t="s">
        <v>1</v>
      </c>
      <c r="D60" s="32" t="s">
        <v>2</v>
      </c>
      <c r="E60" s="33">
        <v>1402</v>
      </c>
      <c r="F60" s="33">
        <v>1403</v>
      </c>
      <c r="G60" s="33">
        <v>1404</v>
      </c>
      <c r="H60" s="41"/>
    </row>
    <row r="61" spans="2:8" ht="30" customHeight="1" x14ac:dyDescent="0.25">
      <c r="B61" s="40"/>
      <c r="C61" s="92" t="s">
        <v>73</v>
      </c>
      <c r="D61" s="93" t="s">
        <v>74</v>
      </c>
      <c r="E61" s="95">
        <v>0.86</v>
      </c>
      <c r="F61" s="95">
        <v>0.85</v>
      </c>
      <c r="G61" s="96">
        <v>0.83</v>
      </c>
      <c r="H61" s="41"/>
    </row>
    <row r="62" spans="2:8" ht="30" customHeight="1" x14ac:dyDescent="0.25">
      <c r="B62" s="40"/>
      <c r="C62" s="54"/>
      <c r="D62" s="55"/>
      <c r="E62" s="62"/>
      <c r="F62" s="62"/>
      <c r="G62" s="63"/>
      <c r="H62" s="41"/>
    </row>
    <row r="63" spans="2:8" ht="30" customHeight="1" x14ac:dyDescent="0.25">
      <c r="B63" s="40"/>
      <c r="C63" s="51"/>
      <c r="D63" s="52"/>
      <c r="E63" s="60"/>
      <c r="F63" s="60"/>
      <c r="G63" s="61"/>
      <c r="H63" s="41"/>
    </row>
    <row r="64" spans="2:8" ht="30" customHeight="1" x14ac:dyDescent="0.25">
      <c r="B64" s="40"/>
      <c r="C64" s="54"/>
      <c r="D64" s="55"/>
      <c r="E64" s="62"/>
      <c r="F64" s="62"/>
      <c r="G64" s="63"/>
      <c r="H64" s="41"/>
    </row>
    <row r="65" spans="2:8" ht="30" customHeight="1" x14ac:dyDescent="0.25">
      <c r="B65" s="40"/>
      <c r="C65" s="51"/>
      <c r="D65" s="52"/>
      <c r="E65" s="60"/>
      <c r="F65" s="60"/>
      <c r="G65" s="61"/>
      <c r="H65" s="41"/>
    </row>
    <row r="66" spans="2:8" ht="30" customHeight="1" x14ac:dyDescent="0.25">
      <c r="B66" s="40"/>
      <c r="C66" s="54"/>
      <c r="D66" s="55"/>
      <c r="E66" s="62"/>
      <c r="F66" s="62"/>
      <c r="G66" s="63"/>
      <c r="H66" s="41"/>
    </row>
    <row r="67" spans="2:8" ht="30" customHeight="1" x14ac:dyDescent="0.25">
      <c r="B67" s="40"/>
      <c r="C67" s="51"/>
      <c r="D67" s="52"/>
      <c r="E67" s="60"/>
      <c r="F67" s="60"/>
      <c r="G67" s="61"/>
      <c r="H67" s="41"/>
    </row>
    <row r="68" spans="2:8" ht="30" customHeight="1" x14ac:dyDescent="0.25">
      <c r="B68" s="40"/>
      <c r="C68" s="2"/>
      <c r="D68" s="3"/>
      <c r="E68" s="71"/>
      <c r="F68" s="71"/>
      <c r="G68" s="72"/>
      <c r="H68" s="41"/>
    </row>
    <row r="69" spans="2:8" ht="30" customHeight="1" x14ac:dyDescent="0.25">
      <c r="B69" s="40"/>
      <c r="C69" s="115" t="s">
        <v>12</v>
      </c>
      <c r="D69" s="116"/>
      <c r="E69" s="75"/>
      <c r="F69" s="75"/>
      <c r="G69" s="76"/>
      <c r="H69" s="41"/>
    </row>
    <row r="70" spans="2:8" ht="30" customHeight="1" x14ac:dyDescent="0.25">
      <c r="B70" s="40"/>
      <c r="C70" s="92" t="s">
        <v>73</v>
      </c>
      <c r="D70" s="93" t="s">
        <v>74</v>
      </c>
      <c r="E70" s="95">
        <v>0.14000000000000001</v>
      </c>
      <c r="F70" s="95">
        <v>0.15</v>
      </c>
      <c r="G70" s="96">
        <v>0.17</v>
      </c>
      <c r="H70" s="41"/>
    </row>
    <row r="71" spans="2:8" ht="30" customHeight="1" x14ac:dyDescent="0.25">
      <c r="B71" s="40"/>
      <c r="C71" s="54"/>
      <c r="D71" s="55"/>
      <c r="E71" s="62"/>
      <c r="F71" s="62"/>
      <c r="G71" s="63"/>
      <c r="H71" s="41"/>
    </row>
    <row r="72" spans="2:8" ht="30" customHeight="1" x14ac:dyDescent="0.25">
      <c r="B72" s="40"/>
      <c r="C72" s="51"/>
      <c r="D72" s="52"/>
      <c r="E72" s="60"/>
      <c r="F72" s="60"/>
      <c r="G72" s="61"/>
      <c r="H72" s="41"/>
    </row>
    <row r="73" spans="2:8" ht="30" customHeight="1" x14ac:dyDescent="0.25">
      <c r="B73" s="40"/>
      <c r="C73" s="54"/>
      <c r="D73" s="55"/>
      <c r="E73" s="62"/>
      <c r="F73" s="62"/>
      <c r="G73" s="63"/>
      <c r="H73" s="41"/>
    </row>
    <row r="74" spans="2:8" ht="30" customHeight="1" x14ac:dyDescent="0.25">
      <c r="B74" s="40"/>
      <c r="C74" s="51"/>
      <c r="D74" s="52"/>
      <c r="E74" s="60"/>
      <c r="F74" s="60"/>
      <c r="G74" s="61"/>
      <c r="H74" s="41"/>
    </row>
    <row r="75" spans="2:8" ht="30" customHeight="1" x14ac:dyDescent="0.25">
      <c r="B75" s="40"/>
      <c r="C75" s="54"/>
      <c r="D75" s="55"/>
      <c r="E75" s="62"/>
      <c r="F75" s="62"/>
      <c r="G75" s="63"/>
      <c r="H75" s="41"/>
    </row>
    <row r="76" spans="2:8" ht="30" customHeight="1" x14ac:dyDescent="0.25">
      <c r="B76" s="40"/>
      <c r="C76" s="26" t="s">
        <v>3</v>
      </c>
      <c r="D76" s="73"/>
      <c r="E76" s="73">
        <f>SUBTOTAL(109,درآمد!$E$61:$E$68)+SUBTOTAL(109,درآمد!$E$70:$E$75)</f>
        <v>1</v>
      </c>
      <c r="F76" s="73">
        <f>SUBTOTAL(109,درآمد!$F$61:$F$68)+SUBTOTAL(109,درآمد!$F$70:$F$75)</f>
        <v>1</v>
      </c>
      <c r="G76" s="74">
        <f>SUBTOTAL(109,درآمد!$G$61:$G$68)+SUBTOTAL(109,درآمد!$G$70:$G$75)</f>
        <v>1</v>
      </c>
      <c r="H76" s="41"/>
    </row>
    <row r="77" spans="2:8" ht="30" customHeight="1" x14ac:dyDescent="0.25">
      <c r="B77" s="42"/>
      <c r="C77" s="43"/>
      <c r="D77" s="43"/>
      <c r="E77" s="43"/>
      <c r="F77" s="43"/>
      <c r="G77" s="43"/>
      <c r="H77" s="44"/>
    </row>
    <row r="79" spans="2:8" ht="30" customHeight="1" x14ac:dyDescent="0.25">
      <c r="B79" s="118" t="s">
        <v>61</v>
      </c>
      <c r="C79" s="119"/>
      <c r="D79" s="119"/>
      <c r="E79" s="49"/>
      <c r="F79" s="49"/>
      <c r="G79" s="49"/>
      <c r="H79" s="50"/>
    </row>
    <row r="80" spans="2:8" ht="30" customHeight="1" x14ac:dyDescent="0.25">
      <c r="B80" s="40"/>
      <c r="H80" s="41"/>
    </row>
    <row r="81" spans="2:8" ht="30" customHeight="1" x14ac:dyDescent="0.25">
      <c r="B81" s="40"/>
      <c r="C81" s="115" t="s">
        <v>13</v>
      </c>
      <c r="D81" s="116"/>
      <c r="E81" s="75"/>
      <c r="F81" s="75"/>
      <c r="G81" s="76"/>
      <c r="H81" s="41"/>
    </row>
    <row r="82" spans="2:8" ht="30" customHeight="1" x14ac:dyDescent="0.25">
      <c r="B82" s="40"/>
      <c r="C82" s="32" t="s">
        <v>1</v>
      </c>
      <c r="D82" s="32" t="s">
        <v>2</v>
      </c>
      <c r="E82" s="33">
        <v>1402</v>
      </c>
      <c r="F82" s="33">
        <v>1403</v>
      </c>
      <c r="G82" s="33">
        <v>1404</v>
      </c>
      <c r="H82" s="41"/>
    </row>
    <row r="83" spans="2:8" ht="30" customHeight="1" x14ac:dyDescent="0.25">
      <c r="B83" s="40"/>
      <c r="C83" s="92" t="s">
        <v>73</v>
      </c>
      <c r="D83" s="93" t="s">
        <v>76</v>
      </c>
      <c r="E83" s="93">
        <v>479</v>
      </c>
      <c r="F83" s="93">
        <v>608</v>
      </c>
      <c r="G83" s="94">
        <f>F83*0.3+F83</f>
        <v>790.4</v>
      </c>
      <c r="H83" s="41"/>
    </row>
    <row r="84" spans="2:8" ht="30" customHeight="1" x14ac:dyDescent="0.25">
      <c r="B84" s="40"/>
      <c r="C84" s="54"/>
      <c r="D84" s="55"/>
      <c r="E84" s="55"/>
      <c r="F84" s="55"/>
      <c r="G84" s="56"/>
      <c r="H84" s="41"/>
    </row>
    <row r="85" spans="2:8" ht="30" customHeight="1" x14ac:dyDescent="0.25">
      <c r="B85" s="40"/>
      <c r="C85" s="51"/>
      <c r="D85" s="52"/>
      <c r="E85" s="52"/>
      <c r="F85" s="52"/>
      <c r="G85" s="53"/>
      <c r="H85" s="41"/>
    </row>
    <row r="86" spans="2:8" ht="30" customHeight="1" x14ac:dyDescent="0.25">
      <c r="B86" s="40"/>
      <c r="C86" s="54"/>
      <c r="D86" s="55"/>
      <c r="E86" s="55"/>
      <c r="F86" s="55"/>
      <c r="G86" s="56"/>
      <c r="H86" s="41"/>
    </row>
    <row r="87" spans="2:8" ht="30" customHeight="1" x14ac:dyDescent="0.25">
      <c r="B87" s="40"/>
      <c r="C87" s="51"/>
      <c r="D87" s="52"/>
      <c r="E87" s="52"/>
      <c r="F87" s="52"/>
      <c r="G87" s="53"/>
      <c r="H87" s="41"/>
    </row>
    <row r="88" spans="2:8" ht="30" customHeight="1" x14ac:dyDescent="0.25">
      <c r="B88" s="40"/>
      <c r="C88" s="54"/>
      <c r="D88" s="55"/>
      <c r="E88" s="55"/>
      <c r="F88" s="55"/>
      <c r="G88" s="56"/>
      <c r="H88" s="41"/>
    </row>
    <row r="89" spans="2:8" ht="30" customHeight="1" x14ac:dyDescent="0.25">
      <c r="B89" s="40"/>
      <c r="C89" s="51"/>
      <c r="D89" s="52"/>
      <c r="E89" s="52"/>
      <c r="F89" s="52"/>
      <c r="G89" s="53"/>
      <c r="H89" s="41"/>
    </row>
    <row r="90" spans="2:8" ht="30" customHeight="1" x14ac:dyDescent="0.25">
      <c r="B90" s="40"/>
      <c r="C90" s="2"/>
      <c r="D90" s="3"/>
      <c r="E90" s="3"/>
      <c r="F90" s="3"/>
      <c r="G90" s="70"/>
      <c r="H90" s="41"/>
    </row>
    <row r="91" spans="2:8" ht="30" customHeight="1" x14ac:dyDescent="0.25">
      <c r="B91" s="40"/>
      <c r="C91" s="115" t="s">
        <v>14</v>
      </c>
      <c r="D91" s="116"/>
      <c r="E91" s="75"/>
      <c r="F91" s="75"/>
      <c r="G91" s="76"/>
      <c r="H91" s="41"/>
    </row>
    <row r="92" spans="2:8" ht="30" customHeight="1" x14ac:dyDescent="0.25">
      <c r="B92" s="40"/>
      <c r="C92" s="92" t="s">
        <v>73</v>
      </c>
      <c r="D92" s="93" t="s">
        <v>76</v>
      </c>
      <c r="E92" s="99">
        <v>448</v>
      </c>
      <c r="F92" s="99">
        <v>529</v>
      </c>
      <c r="G92" s="100">
        <f>F92*0.4+F92</f>
        <v>740.6</v>
      </c>
      <c r="H92" s="41"/>
    </row>
    <row r="93" spans="2:8" ht="30" customHeight="1" x14ac:dyDescent="0.25">
      <c r="B93" s="40"/>
      <c r="C93" s="54"/>
      <c r="D93" s="55"/>
      <c r="E93" s="55"/>
      <c r="F93" s="55"/>
      <c r="G93" s="56"/>
      <c r="H93" s="41"/>
    </row>
    <row r="94" spans="2:8" ht="30" customHeight="1" x14ac:dyDescent="0.25">
      <c r="B94" s="40"/>
      <c r="C94" s="51"/>
      <c r="D94" s="52"/>
      <c r="E94" s="52"/>
      <c r="F94" s="52"/>
      <c r="G94" s="53"/>
      <c r="H94" s="41"/>
    </row>
    <row r="95" spans="2:8" ht="30" customHeight="1" x14ac:dyDescent="0.25">
      <c r="B95" s="40"/>
      <c r="C95" s="54"/>
      <c r="D95" s="55"/>
      <c r="E95" s="55"/>
      <c r="F95" s="55"/>
      <c r="G95" s="56"/>
      <c r="H95" s="41"/>
    </row>
    <row r="96" spans="2:8" ht="30" customHeight="1" x14ac:dyDescent="0.25">
      <c r="B96" s="40"/>
      <c r="C96" s="51"/>
      <c r="D96" s="52"/>
      <c r="E96" s="52"/>
      <c r="F96" s="52"/>
      <c r="G96" s="53"/>
      <c r="H96" s="41"/>
    </row>
    <row r="97" spans="2:8" ht="30" customHeight="1" x14ac:dyDescent="0.25">
      <c r="B97" s="40"/>
      <c r="C97" s="2"/>
      <c r="D97" s="3"/>
      <c r="E97" s="3"/>
      <c r="F97" s="3"/>
      <c r="G97" s="70"/>
      <c r="H97" s="41"/>
    </row>
    <row r="98" spans="2:8" ht="30" customHeight="1" x14ac:dyDescent="0.25">
      <c r="B98" s="42"/>
      <c r="C98" s="43"/>
      <c r="D98" s="43"/>
      <c r="E98" s="43"/>
      <c r="F98" s="43"/>
      <c r="G98" s="43"/>
      <c r="H98" s="44"/>
    </row>
    <row r="100" spans="2:8" ht="30" customHeight="1" x14ac:dyDescent="0.25">
      <c r="B100" s="120" t="s">
        <v>62</v>
      </c>
      <c r="C100" s="121"/>
      <c r="D100" s="121"/>
      <c r="E100" s="77"/>
      <c r="F100" s="77"/>
      <c r="G100" s="77"/>
      <c r="H100" s="78"/>
    </row>
    <row r="101" spans="2:8" ht="30" customHeight="1" x14ac:dyDescent="0.25">
      <c r="B101" s="34"/>
      <c r="H101" s="35"/>
    </row>
    <row r="102" spans="2:8" ht="30" customHeight="1" x14ac:dyDescent="0.25">
      <c r="B102" s="34"/>
      <c r="C102" s="115" t="s">
        <v>15</v>
      </c>
      <c r="D102" s="116"/>
      <c r="E102" s="75"/>
      <c r="F102" s="75"/>
      <c r="G102" s="76"/>
      <c r="H102" s="35"/>
    </row>
    <row r="103" spans="2:8" ht="30" customHeight="1" x14ac:dyDescent="0.25">
      <c r="B103" s="34"/>
      <c r="C103" s="32" t="s">
        <v>1</v>
      </c>
      <c r="D103" s="32" t="s">
        <v>2</v>
      </c>
      <c r="E103" s="33">
        <v>1401</v>
      </c>
      <c r="F103" s="33">
        <v>1402</v>
      </c>
      <c r="G103" s="33">
        <v>1403</v>
      </c>
      <c r="H103" s="35"/>
    </row>
    <row r="104" spans="2:8" ht="30" customHeight="1" x14ac:dyDescent="0.25">
      <c r="B104" s="34"/>
      <c r="C104" s="51"/>
      <c r="D104" s="52"/>
      <c r="E104" s="60"/>
      <c r="F104" s="60"/>
      <c r="G104" s="61"/>
      <c r="H104" s="35"/>
    </row>
    <row r="105" spans="2:8" ht="30" customHeight="1" x14ac:dyDescent="0.25">
      <c r="B105" s="34"/>
      <c r="C105" s="54"/>
      <c r="D105" s="55"/>
      <c r="E105" s="62"/>
      <c r="F105" s="62"/>
      <c r="G105" s="63"/>
      <c r="H105" s="35"/>
    </row>
    <row r="106" spans="2:8" ht="30" customHeight="1" x14ac:dyDescent="0.25">
      <c r="B106" s="34"/>
      <c r="C106" s="51"/>
      <c r="D106" s="52"/>
      <c r="E106" s="60"/>
      <c r="F106" s="60"/>
      <c r="G106" s="61"/>
      <c r="H106" s="35"/>
    </row>
    <row r="107" spans="2:8" ht="30" customHeight="1" x14ac:dyDescent="0.25">
      <c r="B107" s="34"/>
      <c r="C107" s="54"/>
      <c r="D107" s="55"/>
      <c r="E107" s="62"/>
      <c r="F107" s="62"/>
      <c r="G107" s="63"/>
      <c r="H107" s="35"/>
    </row>
    <row r="108" spans="2:8" ht="30" customHeight="1" x14ac:dyDescent="0.25">
      <c r="B108" s="34"/>
      <c r="C108" s="51"/>
      <c r="D108" s="52"/>
      <c r="E108" s="60"/>
      <c r="F108" s="60"/>
      <c r="G108" s="61"/>
      <c r="H108" s="35"/>
    </row>
    <row r="109" spans="2:8" ht="30" customHeight="1" x14ac:dyDescent="0.25">
      <c r="B109" s="34"/>
      <c r="C109" s="54"/>
      <c r="D109" s="55"/>
      <c r="E109" s="62"/>
      <c r="F109" s="62"/>
      <c r="G109" s="63"/>
      <c r="H109" s="35"/>
    </row>
    <row r="110" spans="2:8" ht="30" customHeight="1" x14ac:dyDescent="0.25">
      <c r="B110" s="34"/>
      <c r="C110" s="51"/>
      <c r="D110" s="52"/>
      <c r="E110" s="60"/>
      <c r="F110" s="60"/>
      <c r="G110" s="61"/>
      <c r="H110" s="35"/>
    </row>
    <row r="111" spans="2:8" ht="30" customHeight="1" x14ac:dyDescent="0.25">
      <c r="B111" s="34"/>
      <c r="C111" s="2"/>
      <c r="D111" s="3"/>
      <c r="E111" s="71"/>
      <c r="F111" s="71"/>
      <c r="G111" s="72"/>
      <c r="H111" s="35"/>
    </row>
    <row r="112" spans="2:8" ht="30" customHeight="1" x14ac:dyDescent="0.25">
      <c r="B112" s="34"/>
      <c r="C112" s="115" t="s">
        <v>16</v>
      </c>
      <c r="D112" s="116"/>
      <c r="E112" s="75"/>
      <c r="F112" s="75"/>
      <c r="G112" s="76"/>
      <c r="H112" s="35"/>
    </row>
    <row r="113" spans="2:8" ht="30" customHeight="1" x14ac:dyDescent="0.25">
      <c r="B113" s="34"/>
      <c r="C113" s="51"/>
      <c r="D113" s="52"/>
      <c r="E113" s="60"/>
      <c r="F113" s="60"/>
      <c r="G113" s="61"/>
      <c r="H113" s="35"/>
    </row>
    <row r="114" spans="2:8" ht="30" customHeight="1" x14ac:dyDescent="0.25">
      <c r="B114" s="34"/>
      <c r="C114" s="54"/>
      <c r="D114" s="55"/>
      <c r="E114" s="62"/>
      <c r="F114" s="62"/>
      <c r="G114" s="63"/>
      <c r="H114" s="35"/>
    </row>
    <row r="115" spans="2:8" ht="30" customHeight="1" x14ac:dyDescent="0.25">
      <c r="B115" s="34"/>
      <c r="C115" s="51"/>
      <c r="D115" s="52"/>
      <c r="E115" s="60"/>
      <c r="F115" s="60"/>
      <c r="G115" s="61"/>
      <c r="H115" s="35"/>
    </row>
    <row r="116" spans="2:8" ht="30" customHeight="1" x14ac:dyDescent="0.25">
      <c r="B116" s="34"/>
      <c r="C116" s="54"/>
      <c r="D116" s="55"/>
      <c r="E116" s="62"/>
      <c r="F116" s="62"/>
      <c r="G116" s="63"/>
      <c r="H116" s="35"/>
    </row>
    <row r="117" spans="2:8" ht="30" customHeight="1" x14ac:dyDescent="0.25">
      <c r="B117" s="34"/>
      <c r="C117" s="51"/>
      <c r="D117" s="52"/>
      <c r="E117" s="60"/>
      <c r="F117" s="60"/>
      <c r="G117" s="61"/>
      <c r="H117" s="35"/>
    </row>
    <row r="118" spans="2:8" ht="30" customHeight="1" x14ac:dyDescent="0.25">
      <c r="B118" s="34"/>
      <c r="C118" s="2"/>
      <c r="D118" s="3"/>
      <c r="E118" s="71"/>
      <c r="F118" s="71"/>
      <c r="G118" s="72"/>
      <c r="H118" s="35"/>
    </row>
    <row r="119" spans="2:8" ht="30" customHeight="1" x14ac:dyDescent="0.25">
      <c r="B119" s="36"/>
      <c r="C119" s="37"/>
      <c r="D119" s="37"/>
      <c r="E119" s="38"/>
      <c r="F119" s="38"/>
      <c r="G119" s="38"/>
      <c r="H119" s="39"/>
    </row>
    <row r="121" spans="2:8" ht="30" customHeight="1" x14ac:dyDescent="0.25">
      <c r="B121" s="118" t="s">
        <v>59</v>
      </c>
      <c r="C121" s="119"/>
      <c r="D121" s="119"/>
      <c r="E121" s="49"/>
      <c r="F121" s="49"/>
      <c r="G121" s="49"/>
      <c r="H121" s="50"/>
    </row>
    <row r="122" spans="2:8" ht="9.9499999999999993" customHeight="1" x14ac:dyDescent="0.25">
      <c r="B122" s="40"/>
      <c r="H122" s="41"/>
    </row>
    <row r="123" spans="2:8" ht="30" customHeight="1" x14ac:dyDescent="0.25">
      <c r="B123" s="40"/>
      <c r="C123" s="115" t="s">
        <v>11</v>
      </c>
      <c r="D123" s="116"/>
      <c r="E123" s="75"/>
      <c r="F123" s="75"/>
      <c r="G123" s="76"/>
      <c r="H123" s="41"/>
    </row>
    <row r="124" spans="2:8" ht="30" customHeight="1" x14ac:dyDescent="0.25">
      <c r="B124" s="40"/>
      <c r="C124" s="32" t="s">
        <v>1</v>
      </c>
      <c r="D124" s="32" t="s">
        <v>2</v>
      </c>
      <c r="E124" s="33">
        <v>1402</v>
      </c>
      <c r="F124" s="33">
        <v>1403</v>
      </c>
      <c r="G124" s="33">
        <v>1404</v>
      </c>
      <c r="H124" s="41"/>
    </row>
    <row r="125" spans="2:8" ht="30" customHeight="1" x14ac:dyDescent="0.25">
      <c r="B125" s="40"/>
      <c r="C125" s="92" t="s">
        <v>73</v>
      </c>
      <c r="D125" s="93" t="s">
        <v>76</v>
      </c>
      <c r="E125" s="93">
        <f>E83*E39</f>
        <v>15266688</v>
      </c>
      <c r="F125" s="93">
        <f>F83*F39</f>
        <v>20303552</v>
      </c>
      <c r="G125" s="94">
        <f>G83*G39</f>
        <v>25292800</v>
      </c>
      <c r="H125" s="41"/>
    </row>
    <row r="126" spans="2:8" ht="30" customHeight="1" x14ac:dyDescent="0.25">
      <c r="B126" s="40"/>
      <c r="C126" s="54"/>
      <c r="D126" s="55"/>
      <c r="E126" s="55"/>
      <c r="F126" s="55"/>
      <c r="G126" s="56"/>
      <c r="H126" s="41"/>
    </row>
    <row r="127" spans="2:8" ht="30" customHeight="1" x14ac:dyDescent="0.25">
      <c r="B127" s="40"/>
      <c r="C127" s="51"/>
      <c r="D127" s="52"/>
      <c r="E127" s="52"/>
      <c r="F127" s="52"/>
      <c r="G127" s="53"/>
      <c r="H127" s="41"/>
    </row>
    <row r="128" spans="2:8" ht="30" customHeight="1" x14ac:dyDescent="0.25">
      <c r="B128" s="40"/>
      <c r="C128" s="54"/>
      <c r="D128" s="55"/>
      <c r="E128" s="55"/>
      <c r="F128" s="55"/>
      <c r="G128" s="56"/>
      <c r="H128" s="41"/>
    </row>
    <row r="129" spans="2:8" ht="30" customHeight="1" x14ac:dyDescent="0.25">
      <c r="B129" s="40"/>
      <c r="C129" s="51"/>
      <c r="D129" s="52"/>
      <c r="E129" s="52"/>
      <c r="F129" s="52"/>
      <c r="G129" s="53"/>
      <c r="H129" s="41"/>
    </row>
    <row r="130" spans="2:8" ht="30" customHeight="1" x14ac:dyDescent="0.25">
      <c r="B130" s="40"/>
      <c r="C130" s="54"/>
      <c r="D130" s="55"/>
      <c r="E130" s="55"/>
      <c r="F130" s="55"/>
      <c r="G130" s="56"/>
      <c r="H130" s="41"/>
    </row>
    <row r="131" spans="2:8" ht="30" customHeight="1" x14ac:dyDescent="0.25">
      <c r="B131" s="40"/>
      <c r="C131" s="51"/>
      <c r="D131" s="52"/>
      <c r="E131" s="52"/>
      <c r="F131" s="52"/>
      <c r="G131" s="53"/>
      <c r="H131" s="41"/>
    </row>
    <row r="132" spans="2:8" ht="30" customHeight="1" x14ac:dyDescent="0.25">
      <c r="B132" s="40"/>
      <c r="C132" s="2"/>
      <c r="D132" s="3"/>
      <c r="E132" s="3"/>
      <c r="F132" s="3"/>
      <c r="G132" s="70"/>
      <c r="H132" s="41"/>
    </row>
    <row r="133" spans="2:8" ht="30" customHeight="1" x14ac:dyDescent="0.25">
      <c r="B133" s="40"/>
      <c r="C133" s="115" t="s">
        <v>19</v>
      </c>
      <c r="D133" s="116"/>
      <c r="E133" s="75"/>
      <c r="F133" s="75"/>
      <c r="G133" s="76"/>
      <c r="H133" s="41"/>
    </row>
    <row r="134" spans="2:8" ht="30" customHeight="1" x14ac:dyDescent="0.25">
      <c r="B134" s="40"/>
      <c r="C134" s="92" t="s">
        <v>73</v>
      </c>
      <c r="D134" s="93" t="s">
        <v>76</v>
      </c>
      <c r="E134" s="93">
        <f>E92*E48</f>
        <v>2207744</v>
      </c>
      <c r="F134" s="93">
        <f>F92*F48</f>
        <v>3054975</v>
      </c>
      <c r="G134" s="94">
        <f>G92*G48</f>
        <v>5924800</v>
      </c>
      <c r="H134" s="41"/>
    </row>
    <row r="135" spans="2:8" ht="30" customHeight="1" x14ac:dyDescent="0.25">
      <c r="B135" s="40"/>
      <c r="C135" s="54"/>
      <c r="D135" s="55"/>
      <c r="E135" s="55"/>
      <c r="F135" s="55"/>
      <c r="G135" s="56"/>
      <c r="H135" s="41"/>
    </row>
    <row r="136" spans="2:8" ht="30" customHeight="1" x14ac:dyDescent="0.25">
      <c r="B136" s="40"/>
      <c r="C136" s="51"/>
      <c r="D136" s="52"/>
      <c r="E136" s="52"/>
      <c r="F136" s="52"/>
      <c r="G136" s="53"/>
      <c r="H136" s="41"/>
    </row>
    <row r="137" spans="2:8" ht="30" customHeight="1" x14ac:dyDescent="0.25">
      <c r="B137" s="40"/>
      <c r="C137" s="54"/>
      <c r="D137" s="55"/>
      <c r="E137" s="55"/>
      <c r="F137" s="55"/>
      <c r="G137" s="56"/>
      <c r="H137" s="41"/>
    </row>
    <row r="138" spans="2:8" ht="30" customHeight="1" x14ac:dyDescent="0.25">
      <c r="B138" s="40"/>
      <c r="C138" s="51"/>
      <c r="D138" s="52"/>
      <c r="E138" s="52"/>
      <c r="F138" s="52"/>
      <c r="G138" s="53"/>
      <c r="H138" s="41"/>
    </row>
    <row r="139" spans="2:8" ht="30" customHeight="1" x14ac:dyDescent="0.25">
      <c r="B139" s="40"/>
      <c r="C139" s="54"/>
      <c r="D139" s="55"/>
      <c r="E139" s="55"/>
      <c r="F139" s="55"/>
      <c r="G139" s="56"/>
      <c r="H139" s="41"/>
    </row>
    <row r="140" spans="2:8" ht="30" customHeight="1" x14ac:dyDescent="0.25">
      <c r="B140" s="40"/>
      <c r="C140" s="26" t="s">
        <v>3</v>
      </c>
      <c r="D140" s="27"/>
      <c r="E140" s="27">
        <f>SUBTOTAL(109,درآمد!$E$125:$E$132)+SUBTOTAL(109,درآمد!$E$134:$E$139)</f>
        <v>17474432</v>
      </c>
      <c r="F140" s="27">
        <f>SUBTOTAL(109,درآمد!$F$125:$F$132)+SUBTOTAL(109,درآمد!$F$134:$F$139)</f>
        <v>23358527</v>
      </c>
      <c r="G140" s="28">
        <f>SUBTOTAL(109,درآمد!$G$125:$G$132)+SUBTOTAL(109,درآمد!$G$134:$G$139)</f>
        <v>31217600</v>
      </c>
      <c r="H140" s="41"/>
    </row>
    <row r="141" spans="2:8" ht="5.0999999999999996" customHeight="1" x14ac:dyDescent="0.25">
      <c r="B141" s="40"/>
      <c r="H141" s="41"/>
    </row>
    <row r="142" spans="2:8" ht="30" customHeight="1" x14ac:dyDescent="0.25">
      <c r="B142" s="40"/>
      <c r="C142" s="26" t="s">
        <v>3</v>
      </c>
      <c r="D142" s="27"/>
      <c r="E142" s="27">
        <f>درآمد!$E$140+درآمد!$E$155</f>
        <v>17474432</v>
      </c>
      <c r="F142" s="27">
        <f>درآمد!$F$140+درآمد!$F$155</f>
        <v>23358527</v>
      </c>
      <c r="G142" s="28">
        <f>درآمد!$G$140+درآمد!$G$155</f>
        <v>31217600</v>
      </c>
      <c r="H142" s="41"/>
    </row>
    <row r="143" spans="2:8" ht="30" customHeight="1" x14ac:dyDescent="0.25">
      <c r="B143" s="42"/>
      <c r="C143" s="43"/>
      <c r="D143" s="43"/>
      <c r="E143" s="43"/>
      <c r="F143" s="43"/>
      <c r="G143" s="43"/>
      <c r="H143" s="44"/>
    </row>
    <row r="145" spans="2:8" ht="30" customHeight="1" x14ac:dyDescent="0.25">
      <c r="B145" s="118" t="s">
        <v>60</v>
      </c>
      <c r="C145" s="119"/>
      <c r="D145" s="119"/>
      <c r="E145" s="49"/>
      <c r="F145" s="49"/>
      <c r="G145" s="49"/>
      <c r="H145" s="50"/>
    </row>
    <row r="146" spans="2:8" ht="9.9499999999999993" customHeight="1" x14ac:dyDescent="0.25">
      <c r="B146" s="40"/>
      <c r="H146" s="41"/>
    </row>
    <row r="147" spans="2:8" ht="30" customHeight="1" x14ac:dyDescent="0.25">
      <c r="B147" s="40"/>
      <c r="C147" s="115" t="s">
        <v>6</v>
      </c>
      <c r="D147" s="116"/>
      <c r="E147" s="116"/>
      <c r="F147" s="116"/>
      <c r="G147" s="117"/>
      <c r="H147" s="41"/>
    </row>
    <row r="148" spans="2:8" ht="30" customHeight="1" x14ac:dyDescent="0.25">
      <c r="B148" s="40"/>
      <c r="C148" s="32" t="s">
        <v>1</v>
      </c>
      <c r="D148" s="32" t="s">
        <v>2</v>
      </c>
      <c r="E148" s="33">
        <v>1401</v>
      </c>
      <c r="F148" s="33">
        <v>1402</v>
      </c>
      <c r="G148" s="33">
        <v>1403</v>
      </c>
      <c r="H148" s="41"/>
    </row>
    <row r="149" spans="2:8" ht="30" customHeight="1" x14ac:dyDescent="0.25">
      <c r="B149" s="40"/>
      <c r="C149" s="51"/>
      <c r="D149" s="52"/>
      <c r="E149" s="52"/>
      <c r="F149" s="52"/>
      <c r="G149" s="53"/>
      <c r="H149" s="41"/>
    </row>
    <row r="150" spans="2:8" ht="30" customHeight="1" x14ac:dyDescent="0.25">
      <c r="B150" s="40"/>
      <c r="C150" s="54"/>
      <c r="D150" s="55"/>
      <c r="E150" s="55"/>
      <c r="F150" s="55"/>
      <c r="G150" s="56"/>
      <c r="H150" s="41"/>
    </row>
    <row r="151" spans="2:8" ht="30" customHeight="1" x14ac:dyDescent="0.25">
      <c r="B151" s="40"/>
      <c r="C151" s="51"/>
      <c r="D151" s="52"/>
      <c r="E151" s="52"/>
      <c r="F151" s="52"/>
      <c r="G151" s="53"/>
      <c r="H151" s="41"/>
    </row>
    <row r="152" spans="2:8" ht="30" customHeight="1" x14ac:dyDescent="0.25">
      <c r="B152" s="40"/>
      <c r="C152" s="54"/>
      <c r="D152" s="55"/>
      <c r="E152" s="55"/>
      <c r="F152" s="55"/>
      <c r="G152" s="56"/>
      <c r="H152" s="41"/>
    </row>
    <row r="153" spans="2:8" ht="30" customHeight="1" x14ac:dyDescent="0.25">
      <c r="B153" s="40"/>
      <c r="C153" s="51"/>
      <c r="D153" s="52"/>
      <c r="E153" s="52"/>
      <c r="F153" s="52"/>
      <c r="G153" s="53"/>
      <c r="H153" s="41"/>
    </row>
    <row r="154" spans="2:8" ht="30" customHeight="1" x14ac:dyDescent="0.25">
      <c r="B154" s="40"/>
      <c r="C154" s="54"/>
      <c r="D154" s="55"/>
      <c r="E154" s="55"/>
      <c r="F154" s="55"/>
      <c r="G154" s="56"/>
      <c r="H154" s="41"/>
    </row>
    <row r="155" spans="2:8" ht="30" customHeight="1" x14ac:dyDescent="0.25">
      <c r="B155" s="40"/>
      <c r="C155" s="26" t="s">
        <v>3</v>
      </c>
      <c r="D155" s="27"/>
      <c r="E155" s="27">
        <f>SUBTOTAL(109,درآمد!$E$149:$E$154)</f>
        <v>0</v>
      </c>
      <c r="F155" s="27">
        <f>SUBTOTAL(109,درآمد!$F$149:$F$154)</f>
        <v>0</v>
      </c>
      <c r="G155" s="28">
        <f>SUBTOTAL(109,درآمد!$G$149:$G$154)</f>
        <v>0</v>
      </c>
      <c r="H155" s="41"/>
    </row>
    <row r="156" spans="2:8" ht="30" customHeight="1" x14ac:dyDescent="0.25">
      <c r="B156" s="42"/>
      <c r="C156" s="43"/>
      <c r="D156" s="43"/>
      <c r="E156" s="43"/>
      <c r="F156" s="43"/>
      <c r="G156" s="43"/>
      <c r="H156" s="44"/>
    </row>
    <row r="158" spans="2:8" ht="9.9499999999999993" customHeight="1" x14ac:dyDescent="0.25"/>
    <row r="178" ht="9.9499999999999993" customHeight="1" x14ac:dyDescent="0.25"/>
  </sheetData>
  <mergeCells count="21">
    <mergeCell ref="C14:D14"/>
    <mergeCell ref="C4:D4"/>
    <mergeCell ref="B2:D2"/>
    <mergeCell ref="B100:D100"/>
    <mergeCell ref="B57:D57"/>
    <mergeCell ref="C47:D47"/>
    <mergeCell ref="C37:D37"/>
    <mergeCell ref="B35:D35"/>
    <mergeCell ref="B24:D24"/>
    <mergeCell ref="C59:D59"/>
    <mergeCell ref="C102:D102"/>
    <mergeCell ref="C91:D91"/>
    <mergeCell ref="C81:D81"/>
    <mergeCell ref="B79:D79"/>
    <mergeCell ref="C69:D69"/>
    <mergeCell ref="C112:D112"/>
    <mergeCell ref="C147:G147"/>
    <mergeCell ref="B145:D145"/>
    <mergeCell ref="C133:D133"/>
    <mergeCell ref="C123:D123"/>
    <mergeCell ref="B121:D1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8"/>
  <sheetViews>
    <sheetView showGridLines="0" rightToLeft="1" topLeftCell="A51" workbookViewId="0">
      <selection activeCell="G54" sqref="G54"/>
    </sheetView>
  </sheetViews>
  <sheetFormatPr defaultRowHeight="30" customHeight="1" x14ac:dyDescent="0.25"/>
  <cols>
    <col min="1" max="2" width="5.7109375" style="1" customWidth="1"/>
    <col min="3" max="3" width="25.7109375" style="1" customWidth="1"/>
    <col min="4" max="4" width="11" style="1" customWidth="1"/>
    <col min="5" max="5" width="21.85546875" style="1" bestFit="1" customWidth="1"/>
    <col min="6" max="7" width="15.7109375" style="1" customWidth="1"/>
    <col min="8" max="8" width="5.7109375" style="1" customWidth="1"/>
    <col min="9" max="16384" width="9.140625" style="1"/>
  </cols>
  <sheetData>
    <row r="2" spans="2:8" ht="30" customHeight="1" x14ac:dyDescent="0.25">
      <c r="B2" s="118" t="s">
        <v>20</v>
      </c>
      <c r="C2" s="119"/>
      <c r="D2" s="119"/>
      <c r="E2" s="49"/>
      <c r="F2" s="49"/>
      <c r="G2" s="49"/>
      <c r="H2" s="50"/>
    </row>
    <row r="3" spans="2:8" ht="9.9499999999999993" customHeight="1" x14ac:dyDescent="0.25">
      <c r="B3" s="40"/>
      <c r="H3" s="41"/>
    </row>
    <row r="4" spans="2:8" ht="30" customHeight="1" x14ac:dyDescent="0.25">
      <c r="B4" s="40"/>
      <c r="C4" s="32" t="s">
        <v>1</v>
      </c>
      <c r="D4" s="32" t="s">
        <v>2</v>
      </c>
      <c r="E4" s="33">
        <v>1402</v>
      </c>
      <c r="F4" s="33">
        <v>1403</v>
      </c>
      <c r="G4" s="33">
        <v>1404</v>
      </c>
      <c r="H4" s="41"/>
    </row>
    <row r="5" spans="2:8" ht="30" customHeight="1" x14ac:dyDescent="0.25">
      <c r="B5" s="40"/>
      <c r="C5" s="92" t="s">
        <v>78</v>
      </c>
      <c r="D5" s="93" t="s">
        <v>74</v>
      </c>
      <c r="E5" s="93">
        <v>65550662</v>
      </c>
      <c r="F5" s="93">
        <v>67201</v>
      </c>
      <c r="G5" s="94">
        <f>G16*درآمد!G54</f>
        <v>70000</v>
      </c>
      <c r="H5" s="41"/>
    </row>
    <row r="6" spans="2:8" ht="30" customHeight="1" x14ac:dyDescent="0.25">
      <c r="B6" s="40"/>
      <c r="C6" s="101" t="s">
        <v>77</v>
      </c>
      <c r="D6" s="102" t="s">
        <v>79</v>
      </c>
      <c r="E6" s="102">
        <v>1007649</v>
      </c>
      <c r="F6" s="102">
        <v>10465</v>
      </c>
      <c r="G6" s="103">
        <f>G17*درآمد!G54</f>
        <v>12000</v>
      </c>
      <c r="H6" s="41"/>
    </row>
    <row r="7" spans="2:8" ht="30" customHeight="1" x14ac:dyDescent="0.25">
      <c r="B7" s="40"/>
      <c r="C7" s="51"/>
      <c r="D7" s="52"/>
      <c r="E7" s="52"/>
      <c r="F7" s="52"/>
      <c r="G7" s="53"/>
      <c r="H7" s="41"/>
    </row>
    <row r="8" spans="2:8" ht="30" customHeight="1" x14ac:dyDescent="0.25">
      <c r="B8" s="40"/>
      <c r="C8" s="57" t="s">
        <v>25</v>
      </c>
      <c r="D8" s="58"/>
      <c r="E8" s="58">
        <f>SUBTOTAL(109,'بهای تمام شده'!$E$5:$E$7)</f>
        <v>66558311</v>
      </c>
      <c r="F8" s="58">
        <f>SUBTOTAL(109,'بهای تمام شده'!$F$5:$F$7)</f>
        <v>77666</v>
      </c>
      <c r="G8" s="59">
        <f>SUBTOTAL(109,'بهای تمام شده'!$G$5:$G$7)</f>
        <v>82000</v>
      </c>
      <c r="H8" s="41"/>
    </row>
    <row r="9" spans="2:8" ht="5.0999999999999996" customHeight="1" x14ac:dyDescent="0.25">
      <c r="B9" s="40"/>
      <c r="H9" s="41"/>
    </row>
    <row r="10" spans="2:8" ht="30" customHeight="1" x14ac:dyDescent="0.25">
      <c r="B10" s="40"/>
      <c r="C10" s="45" t="s">
        <v>21</v>
      </c>
      <c r="D10" s="45"/>
      <c r="E10" s="45">
        <f>درآمد!$E$54</f>
        <v>36800</v>
      </c>
      <c r="F10" s="45">
        <f>درآمد!$F$54</f>
        <v>39169</v>
      </c>
      <c r="G10" s="45">
        <f>درآمد!$G$54</f>
        <v>40000</v>
      </c>
      <c r="H10" s="41"/>
    </row>
    <row r="11" spans="2:8" ht="30" customHeight="1" x14ac:dyDescent="0.25">
      <c r="B11" s="42"/>
      <c r="C11" s="43"/>
      <c r="D11" s="43"/>
      <c r="E11" s="43"/>
      <c r="F11" s="43"/>
      <c r="G11" s="43"/>
      <c r="H11" s="44"/>
    </row>
    <row r="13" spans="2:8" ht="30" customHeight="1" x14ac:dyDescent="0.25">
      <c r="B13" s="118" t="s">
        <v>22</v>
      </c>
      <c r="C13" s="119"/>
      <c r="D13" s="119"/>
      <c r="E13" s="49"/>
      <c r="F13" s="49"/>
      <c r="G13" s="49"/>
      <c r="H13" s="50"/>
    </row>
    <row r="14" spans="2:8" ht="9.9499999999999993" customHeight="1" x14ac:dyDescent="0.25">
      <c r="B14" s="40"/>
      <c r="H14" s="41"/>
    </row>
    <row r="15" spans="2:8" ht="30" customHeight="1" x14ac:dyDescent="0.25">
      <c r="B15" s="40"/>
      <c r="C15" s="32" t="s">
        <v>1</v>
      </c>
      <c r="D15" s="32" t="s">
        <v>2</v>
      </c>
      <c r="E15" s="33">
        <v>1402</v>
      </c>
      <c r="F15" s="33">
        <v>1403</v>
      </c>
      <c r="G15" s="33">
        <v>1404</v>
      </c>
      <c r="H15" s="41"/>
    </row>
    <row r="16" spans="2:8" ht="30" customHeight="1" x14ac:dyDescent="0.25">
      <c r="B16" s="40"/>
      <c r="C16" s="92" t="s">
        <v>78</v>
      </c>
      <c r="D16" s="93" t="s">
        <v>74</v>
      </c>
      <c r="E16" s="60">
        <v>1.78</v>
      </c>
      <c r="F16" s="60">
        <v>1.71</v>
      </c>
      <c r="G16" s="60">
        <v>1.75</v>
      </c>
      <c r="H16" s="41"/>
    </row>
    <row r="17" spans="2:8" ht="30" customHeight="1" x14ac:dyDescent="0.25">
      <c r="B17" s="40"/>
      <c r="C17" s="101" t="s">
        <v>77</v>
      </c>
      <c r="D17" s="102" t="s">
        <v>79</v>
      </c>
      <c r="E17" s="69">
        <v>0.27</v>
      </c>
      <c r="F17" s="69">
        <v>0.27</v>
      </c>
      <c r="G17" s="69">
        <v>0.3</v>
      </c>
      <c r="H17" s="41"/>
    </row>
    <row r="18" spans="2:8" ht="30" customHeight="1" x14ac:dyDescent="0.25">
      <c r="B18" s="40"/>
      <c r="C18" s="64"/>
      <c r="D18" s="65"/>
      <c r="E18" s="60"/>
      <c r="F18" s="60"/>
      <c r="G18" s="60"/>
      <c r="H18" s="41"/>
    </row>
    <row r="19" spans="2:8" ht="30" customHeight="1" x14ac:dyDescent="0.25">
      <c r="B19" s="42"/>
      <c r="C19" s="43"/>
      <c r="D19" s="43"/>
      <c r="E19" s="43"/>
      <c r="F19" s="43"/>
      <c r="G19" s="43"/>
      <c r="H19" s="44"/>
    </row>
    <row r="21" spans="2:8" ht="30" customHeight="1" x14ac:dyDescent="0.25">
      <c r="B21" s="118" t="s">
        <v>23</v>
      </c>
      <c r="C21" s="119"/>
      <c r="D21" s="119"/>
      <c r="E21" s="49"/>
      <c r="F21" s="49"/>
      <c r="G21" s="49"/>
      <c r="H21" s="50"/>
    </row>
    <row r="22" spans="2:8" ht="9.9499999999999993" customHeight="1" x14ac:dyDescent="0.25">
      <c r="B22" s="40"/>
      <c r="H22" s="41"/>
    </row>
    <row r="23" spans="2:8" ht="30" customHeight="1" x14ac:dyDescent="0.25">
      <c r="B23" s="40"/>
      <c r="C23" s="32" t="s">
        <v>1</v>
      </c>
      <c r="D23" s="32" t="s">
        <v>2</v>
      </c>
      <c r="E23" s="33">
        <v>1402</v>
      </c>
      <c r="F23" s="33">
        <v>1403</v>
      </c>
      <c r="G23" s="33">
        <v>1404</v>
      </c>
      <c r="H23" s="41"/>
    </row>
    <row r="24" spans="2:8" ht="30" customHeight="1" x14ac:dyDescent="0.25">
      <c r="B24" s="40"/>
      <c r="C24" s="92" t="s">
        <v>78</v>
      </c>
      <c r="D24" s="93" t="s">
        <v>80</v>
      </c>
      <c r="E24" s="93">
        <v>154867</v>
      </c>
      <c r="F24" s="93">
        <v>222997</v>
      </c>
      <c r="G24" s="94">
        <f>F24*0.45+F24</f>
        <v>323345.65000000002</v>
      </c>
      <c r="H24" s="41"/>
    </row>
    <row r="25" spans="2:8" ht="30" customHeight="1" x14ac:dyDescent="0.25">
      <c r="B25" s="40"/>
      <c r="C25" s="101" t="s">
        <v>77</v>
      </c>
      <c r="D25" s="102" t="s">
        <v>80</v>
      </c>
      <c r="E25" s="102">
        <v>356784</v>
      </c>
      <c r="F25" s="102">
        <v>474174</v>
      </c>
      <c r="G25" s="103">
        <f>F25*0.35+F25</f>
        <v>640134.9</v>
      </c>
      <c r="H25" s="41"/>
    </row>
    <row r="26" spans="2:8" ht="30" customHeight="1" x14ac:dyDescent="0.25">
      <c r="B26" s="40"/>
      <c r="C26" s="64"/>
      <c r="D26" s="65"/>
      <c r="E26" s="65"/>
      <c r="F26" s="65"/>
      <c r="G26" s="68"/>
      <c r="H26" s="41"/>
    </row>
    <row r="27" spans="2:8" ht="30" customHeight="1" x14ac:dyDescent="0.25">
      <c r="B27" s="42"/>
      <c r="C27" s="43"/>
      <c r="D27" s="43"/>
      <c r="E27" s="43"/>
      <c r="F27" s="43"/>
      <c r="G27" s="43"/>
      <c r="H27" s="44"/>
    </row>
    <row r="29" spans="2:8" ht="30" customHeight="1" x14ac:dyDescent="0.25">
      <c r="B29" s="118" t="s">
        <v>54</v>
      </c>
      <c r="C29" s="119"/>
      <c r="D29" s="119"/>
      <c r="E29" s="49"/>
      <c r="F29" s="49"/>
      <c r="G29" s="49"/>
      <c r="H29" s="50"/>
    </row>
    <row r="30" spans="2:8" ht="9.9499999999999993" customHeight="1" x14ac:dyDescent="0.25">
      <c r="B30" s="40"/>
      <c r="H30" s="41"/>
    </row>
    <row r="31" spans="2:8" ht="30" customHeight="1" x14ac:dyDescent="0.25">
      <c r="B31" s="40"/>
      <c r="C31" s="32" t="s">
        <v>1</v>
      </c>
      <c r="D31" s="32" t="s">
        <v>2</v>
      </c>
      <c r="E31" s="33">
        <v>1401</v>
      </c>
      <c r="F31" s="33">
        <v>1402</v>
      </c>
      <c r="G31" s="33">
        <v>1403</v>
      </c>
      <c r="H31" s="41"/>
    </row>
    <row r="32" spans="2:8" ht="30" customHeight="1" x14ac:dyDescent="0.25">
      <c r="B32" s="40"/>
      <c r="C32" s="51"/>
      <c r="D32" s="52"/>
      <c r="E32" s="60"/>
      <c r="F32" s="60"/>
      <c r="G32" s="61"/>
      <c r="H32" s="41"/>
    </row>
    <row r="33" spans="2:8" ht="30" customHeight="1" x14ac:dyDescent="0.25">
      <c r="B33" s="40"/>
      <c r="C33" s="54"/>
      <c r="D33" s="55"/>
      <c r="E33" s="62"/>
      <c r="F33" s="62"/>
      <c r="G33" s="63"/>
      <c r="H33" s="41"/>
    </row>
    <row r="34" spans="2:8" ht="30" customHeight="1" x14ac:dyDescent="0.25">
      <c r="B34" s="40"/>
      <c r="C34" s="64"/>
      <c r="D34" s="65"/>
      <c r="E34" s="66"/>
      <c r="F34" s="66"/>
      <c r="G34" s="67"/>
      <c r="H34" s="41"/>
    </row>
    <row r="35" spans="2:8" ht="5.0999999999999996" customHeight="1" x14ac:dyDescent="0.25">
      <c r="B35" s="40"/>
      <c r="H35" s="41"/>
    </row>
    <row r="36" spans="2:8" ht="30" customHeight="1" x14ac:dyDescent="0.25">
      <c r="B36" s="40"/>
      <c r="C36" s="2"/>
      <c r="D36" s="3"/>
      <c r="E36" s="3"/>
      <c r="F36" s="3"/>
      <c r="G36" s="3"/>
      <c r="H36" s="41"/>
    </row>
    <row r="37" spans="2:8" ht="30" customHeight="1" x14ac:dyDescent="0.25">
      <c r="B37" s="42"/>
      <c r="C37" s="43"/>
      <c r="D37" s="43"/>
      <c r="E37" s="43"/>
      <c r="F37" s="43"/>
      <c r="G37" s="43"/>
      <c r="H37" s="44"/>
    </row>
    <row r="39" spans="2:8" ht="30" customHeight="1" x14ac:dyDescent="0.25">
      <c r="B39" s="118" t="s">
        <v>24</v>
      </c>
      <c r="C39" s="119"/>
      <c r="D39" s="119"/>
      <c r="E39" s="49"/>
      <c r="F39" s="49"/>
      <c r="G39" s="49"/>
      <c r="H39" s="50"/>
    </row>
    <row r="40" spans="2:8" ht="9.9499999999999993" customHeight="1" x14ac:dyDescent="0.25">
      <c r="B40" s="40"/>
      <c r="H40" s="41"/>
    </row>
    <row r="41" spans="2:8" ht="30" customHeight="1" x14ac:dyDescent="0.25">
      <c r="B41" s="40"/>
      <c r="C41" s="32" t="s">
        <v>1</v>
      </c>
      <c r="D41" s="32" t="s">
        <v>2</v>
      </c>
      <c r="E41" s="33">
        <v>1402</v>
      </c>
      <c r="F41" s="33">
        <v>1403</v>
      </c>
      <c r="G41" s="33">
        <v>1404</v>
      </c>
      <c r="H41" s="41"/>
    </row>
    <row r="42" spans="2:8" ht="30" customHeight="1" x14ac:dyDescent="0.25">
      <c r="B42" s="40"/>
      <c r="C42" s="92" t="s">
        <v>78</v>
      </c>
      <c r="D42" s="93" t="s">
        <v>76</v>
      </c>
      <c r="E42" s="93">
        <v>10151659</v>
      </c>
      <c r="F42" s="93">
        <v>14985696</v>
      </c>
      <c r="G42" s="94">
        <v>22634220</v>
      </c>
      <c r="H42" s="41"/>
    </row>
    <row r="43" spans="2:8" ht="30" customHeight="1" x14ac:dyDescent="0.25">
      <c r="B43" s="40"/>
      <c r="C43" s="101" t="s">
        <v>77</v>
      </c>
      <c r="D43" s="93" t="s">
        <v>76</v>
      </c>
      <c r="E43" s="102">
        <v>359513</v>
      </c>
      <c r="F43" s="102">
        <v>496263</v>
      </c>
      <c r="G43" s="103">
        <v>768000</v>
      </c>
      <c r="H43" s="41"/>
    </row>
    <row r="44" spans="2:8" ht="30" customHeight="1" x14ac:dyDescent="0.25">
      <c r="B44" s="40"/>
      <c r="C44" s="51"/>
      <c r="D44" s="52"/>
      <c r="E44" s="52"/>
      <c r="F44" s="52"/>
      <c r="G44" s="53"/>
      <c r="H44" s="41"/>
    </row>
    <row r="45" spans="2:8" ht="30" customHeight="1" x14ac:dyDescent="0.25">
      <c r="B45" s="40"/>
      <c r="C45" s="57" t="s">
        <v>25</v>
      </c>
      <c r="D45" s="58"/>
      <c r="E45" s="58">
        <f>SUBTOTAL(109,'بهای تمام شده'!$E$42:$E$44)</f>
        <v>10511172</v>
      </c>
      <c r="F45" s="58">
        <f>SUBTOTAL(109,'بهای تمام شده'!$F$42:$F$44)</f>
        <v>15481959</v>
      </c>
      <c r="G45" s="59">
        <f>SUBTOTAL(109,'بهای تمام شده'!$G$42:$G$44)</f>
        <v>23402220</v>
      </c>
      <c r="H45" s="41"/>
    </row>
    <row r="46" spans="2:8" ht="30" customHeight="1" x14ac:dyDescent="0.25">
      <c r="B46" s="42"/>
      <c r="C46" s="43"/>
      <c r="D46" s="43"/>
      <c r="E46" s="43"/>
      <c r="F46" s="43"/>
      <c r="G46" s="43"/>
      <c r="H46" s="44"/>
    </row>
    <row r="48" spans="2:8" ht="30" customHeight="1" x14ac:dyDescent="0.25">
      <c r="B48" s="118" t="s">
        <v>26</v>
      </c>
      <c r="C48" s="119"/>
      <c r="D48" s="119"/>
      <c r="E48" s="49"/>
      <c r="F48" s="49"/>
      <c r="G48" s="49"/>
      <c r="H48" s="50"/>
    </row>
    <row r="49" spans="2:8" ht="9.9499999999999993" customHeight="1" x14ac:dyDescent="0.25">
      <c r="B49" s="40"/>
      <c r="H49" s="41"/>
    </row>
    <row r="50" spans="2:8" ht="30" customHeight="1" x14ac:dyDescent="0.25">
      <c r="B50" s="40"/>
      <c r="C50" s="32" t="s">
        <v>1</v>
      </c>
      <c r="D50" s="32" t="s">
        <v>2</v>
      </c>
      <c r="E50" s="33">
        <v>1402</v>
      </c>
      <c r="F50" s="33">
        <v>1403</v>
      </c>
      <c r="G50" s="33">
        <v>1404</v>
      </c>
      <c r="H50" s="41"/>
    </row>
    <row r="51" spans="2:8" ht="30" customHeight="1" x14ac:dyDescent="0.25">
      <c r="B51" s="40"/>
      <c r="C51" s="92" t="s">
        <v>81</v>
      </c>
      <c r="D51" s="93" t="s">
        <v>75</v>
      </c>
      <c r="E51" s="93">
        <v>440000</v>
      </c>
      <c r="F51" s="93">
        <v>750000</v>
      </c>
      <c r="G51" s="94">
        <f>F51*0.8+F51</f>
        <v>1350000</v>
      </c>
      <c r="H51" s="41"/>
    </row>
    <row r="52" spans="2:8" ht="30" customHeight="1" x14ac:dyDescent="0.25">
      <c r="B52" s="40"/>
      <c r="C52" s="101" t="s">
        <v>82</v>
      </c>
      <c r="D52" s="102"/>
      <c r="E52" s="102">
        <v>350000</v>
      </c>
      <c r="F52" s="102">
        <v>530000</v>
      </c>
      <c r="G52" s="103">
        <f>F52*100%+F52</f>
        <v>1060000</v>
      </c>
      <c r="H52" s="41"/>
    </row>
    <row r="53" spans="2:8" ht="30" customHeight="1" x14ac:dyDescent="0.25">
      <c r="B53" s="40"/>
      <c r="C53" s="92" t="s">
        <v>83</v>
      </c>
      <c r="D53" s="93"/>
      <c r="E53" s="93">
        <v>450000</v>
      </c>
      <c r="F53" s="93">
        <v>610000</v>
      </c>
      <c r="G53" s="94">
        <f>F53*0.4+F53</f>
        <v>854000</v>
      </c>
      <c r="H53" s="41"/>
    </row>
    <row r="54" spans="2:8" ht="30" customHeight="1" x14ac:dyDescent="0.25">
      <c r="B54" s="40"/>
      <c r="C54" s="101" t="s">
        <v>86</v>
      </c>
      <c r="D54" s="102"/>
      <c r="E54" s="102">
        <v>210000</v>
      </c>
      <c r="F54" s="102">
        <v>420000</v>
      </c>
      <c r="G54" s="103">
        <v>500000</v>
      </c>
      <c r="H54" s="41"/>
    </row>
    <row r="55" spans="2:8" ht="30" customHeight="1" x14ac:dyDescent="0.25">
      <c r="B55" s="40"/>
      <c r="C55" s="51"/>
      <c r="D55" s="52"/>
      <c r="E55" s="52"/>
      <c r="F55" s="52"/>
      <c r="G55" s="53"/>
      <c r="H55" s="41"/>
    </row>
    <row r="56" spans="2:8" ht="30" customHeight="1" x14ac:dyDescent="0.25">
      <c r="B56" s="40"/>
      <c r="C56" s="54"/>
      <c r="D56" s="55"/>
      <c r="E56" s="55"/>
      <c r="F56" s="55"/>
      <c r="G56" s="56"/>
      <c r="H56" s="41"/>
    </row>
    <row r="57" spans="2:8" ht="30" customHeight="1" x14ac:dyDescent="0.25">
      <c r="B57" s="40"/>
      <c r="C57" s="51"/>
      <c r="D57" s="52"/>
      <c r="E57" s="52"/>
      <c r="F57" s="52"/>
      <c r="G57" s="53"/>
      <c r="H57" s="41"/>
    </row>
    <row r="58" spans="2:8" ht="30" customHeight="1" x14ac:dyDescent="0.25">
      <c r="B58" s="40"/>
      <c r="C58" s="54"/>
      <c r="D58" s="55"/>
      <c r="E58" s="55"/>
      <c r="F58" s="55"/>
      <c r="G58" s="56"/>
      <c r="H58" s="41"/>
    </row>
    <row r="59" spans="2:8" ht="30" customHeight="1" x14ac:dyDescent="0.25">
      <c r="B59" s="40"/>
      <c r="C59" s="51"/>
      <c r="D59" s="52"/>
      <c r="E59" s="52"/>
      <c r="F59" s="52"/>
      <c r="G59" s="53"/>
      <c r="H59" s="41"/>
    </row>
    <row r="60" spans="2:8" ht="30" customHeight="1" x14ac:dyDescent="0.25">
      <c r="B60" s="40"/>
      <c r="C60" s="54"/>
      <c r="D60" s="55"/>
      <c r="E60" s="55"/>
      <c r="F60" s="55"/>
      <c r="G60" s="56"/>
      <c r="H60" s="41"/>
    </row>
    <row r="61" spans="2:8" ht="30" customHeight="1" x14ac:dyDescent="0.25">
      <c r="B61" s="40"/>
      <c r="C61" s="57" t="s">
        <v>25</v>
      </c>
      <c r="D61" s="58"/>
      <c r="E61" s="58">
        <f>SUBTOTAL(109,'بهای تمام شده'!$E$51:$E$60)</f>
        <v>1450000</v>
      </c>
      <c r="F61" s="58">
        <f>SUBTOTAL(109,'بهای تمام شده'!$F$51:$F$60)</f>
        <v>2310000</v>
      </c>
      <c r="G61" s="59">
        <f>SUBTOTAL(109,'بهای تمام شده'!$G$51:$G$60)</f>
        <v>3764000</v>
      </c>
      <c r="H61" s="41"/>
    </row>
    <row r="62" spans="2:8" ht="30" customHeight="1" x14ac:dyDescent="0.25">
      <c r="B62" s="42"/>
      <c r="C62" s="43"/>
      <c r="D62" s="43"/>
      <c r="E62" s="43"/>
      <c r="F62" s="43"/>
      <c r="G62" s="43"/>
      <c r="H62" s="44"/>
    </row>
    <row r="64" spans="2:8" ht="30" customHeight="1" x14ac:dyDescent="0.25">
      <c r="B64" s="118" t="s">
        <v>27</v>
      </c>
      <c r="C64" s="119"/>
      <c r="D64" s="119"/>
      <c r="E64" s="49"/>
      <c r="F64" s="49"/>
      <c r="G64" s="49"/>
      <c r="H64" s="50"/>
    </row>
    <row r="65" spans="2:8" ht="9.9499999999999993" customHeight="1" x14ac:dyDescent="0.25">
      <c r="B65" s="40"/>
      <c r="H65" s="41"/>
    </row>
    <row r="66" spans="2:8" ht="30" customHeight="1" x14ac:dyDescent="0.25">
      <c r="B66" s="40"/>
      <c r="C66" s="32" t="s">
        <v>1</v>
      </c>
      <c r="D66" s="32" t="s">
        <v>2</v>
      </c>
      <c r="E66" s="33">
        <v>1402</v>
      </c>
      <c r="F66" s="33">
        <v>1403</v>
      </c>
      <c r="G66" s="33">
        <v>1404</v>
      </c>
      <c r="H66" s="41"/>
    </row>
    <row r="67" spans="2:8" ht="30" customHeight="1" x14ac:dyDescent="0.25">
      <c r="B67" s="40"/>
      <c r="C67" s="92" t="s">
        <v>81</v>
      </c>
      <c r="D67" s="93" t="s">
        <v>75</v>
      </c>
      <c r="E67" s="93">
        <v>400000</v>
      </c>
      <c r="F67" s="93">
        <v>660000</v>
      </c>
      <c r="G67" s="94">
        <f>F67*0.5+F67</f>
        <v>990000</v>
      </c>
      <c r="H67" s="41"/>
    </row>
    <row r="68" spans="2:8" ht="30" customHeight="1" x14ac:dyDescent="0.25">
      <c r="B68" s="40"/>
      <c r="C68" s="54"/>
      <c r="D68" s="55"/>
      <c r="E68" s="55"/>
      <c r="F68" s="55"/>
      <c r="G68" s="56"/>
      <c r="H68" s="41"/>
    </row>
    <row r="69" spans="2:8" ht="30" customHeight="1" x14ac:dyDescent="0.25">
      <c r="B69" s="40"/>
      <c r="C69" s="51"/>
      <c r="D69" s="52"/>
      <c r="E69" s="52"/>
      <c r="F69" s="52"/>
      <c r="G69" s="53"/>
      <c r="H69" s="41"/>
    </row>
    <row r="70" spans="2:8" ht="30" customHeight="1" x14ac:dyDescent="0.25">
      <c r="B70" s="40"/>
      <c r="C70" s="54"/>
      <c r="D70" s="55"/>
      <c r="E70" s="55"/>
      <c r="F70" s="55"/>
      <c r="G70" s="56"/>
      <c r="H70" s="41"/>
    </row>
    <row r="71" spans="2:8" ht="30" customHeight="1" x14ac:dyDescent="0.25">
      <c r="B71" s="40"/>
      <c r="C71" s="51"/>
      <c r="D71" s="52"/>
      <c r="E71" s="52"/>
      <c r="F71" s="52"/>
      <c r="G71" s="53"/>
      <c r="H71" s="41"/>
    </row>
    <row r="72" spans="2:8" ht="30" customHeight="1" x14ac:dyDescent="0.25">
      <c r="B72" s="40"/>
      <c r="C72" s="54"/>
      <c r="D72" s="55"/>
      <c r="E72" s="55"/>
      <c r="F72" s="55"/>
      <c r="G72" s="56"/>
      <c r="H72" s="41"/>
    </row>
    <row r="73" spans="2:8" ht="30" customHeight="1" x14ac:dyDescent="0.25">
      <c r="B73" s="40"/>
      <c r="C73" s="51"/>
      <c r="D73" s="52"/>
      <c r="E73" s="52"/>
      <c r="F73" s="52"/>
      <c r="G73" s="53"/>
      <c r="H73" s="41"/>
    </row>
    <row r="74" spans="2:8" ht="30" customHeight="1" x14ac:dyDescent="0.25">
      <c r="B74" s="40"/>
      <c r="C74" s="54"/>
      <c r="D74" s="55"/>
      <c r="E74" s="55"/>
      <c r="F74" s="55"/>
      <c r="G74" s="56"/>
      <c r="H74" s="41"/>
    </row>
    <row r="75" spans="2:8" ht="30" customHeight="1" x14ac:dyDescent="0.25">
      <c r="B75" s="40"/>
      <c r="C75" s="51"/>
      <c r="D75" s="52"/>
      <c r="E75" s="52"/>
      <c r="F75" s="52"/>
      <c r="G75" s="53"/>
      <c r="H75" s="41"/>
    </row>
    <row r="76" spans="2:8" ht="30" customHeight="1" x14ac:dyDescent="0.25">
      <c r="B76" s="40"/>
      <c r="C76" s="54"/>
      <c r="D76" s="55"/>
      <c r="E76" s="55"/>
      <c r="F76" s="55"/>
      <c r="G76" s="56"/>
      <c r="H76" s="41"/>
    </row>
    <row r="77" spans="2:8" ht="30" customHeight="1" x14ac:dyDescent="0.25">
      <c r="B77" s="40"/>
      <c r="C77" s="57" t="s">
        <v>25</v>
      </c>
      <c r="D77" s="58"/>
      <c r="E77" s="58">
        <f>SUBTOTAL(109,'بهای تمام شده'!$E$67:$E$76)</f>
        <v>400000</v>
      </c>
      <c r="F77" s="58">
        <f>SUBTOTAL(109,'بهای تمام شده'!$F$67:$F$76)</f>
        <v>660000</v>
      </c>
      <c r="G77" s="59">
        <f>SUBTOTAL(109,'بهای تمام شده'!$G$67:$G$76)</f>
        <v>990000</v>
      </c>
      <c r="H77" s="41"/>
    </row>
    <row r="78" spans="2:8" ht="30" customHeight="1" x14ac:dyDescent="0.25">
      <c r="B78" s="42"/>
      <c r="C78" s="43"/>
      <c r="D78" s="43"/>
      <c r="E78" s="43"/>
      <c r="F78" s="43"/>
      <c r="G78" s="43"/>
      <c r="H78" s="44"/>
    </row>
    <row r="80" spans="2:8" ht="30" customHeight="1" x14ac:dyDescent="0.25">
      <c r="B80" s="118" t="s">
        <v>28</v>
      </c>
      <c r="C80" s="119"/>
      <c r="D80" s="119"/>
      <c r="E80" s="49"/>
      <c r="F80" s="49"/>
      <c r="G80" s="49"/>
      <c r="H80" s="50"/>
    </row>
    <row r="81" spans="2:8" ht="9.9499999999999993" customHeight="1" x14ac:dyDescent="0.25">
      <c r="B81" s="40"/>
      <c r="H81" s="41"/>
    </row>
    <row r="82" spans="2:8" ht="30" customHeight="1" x14ac:dyDescent="0.25">
      <c r="B82" s="40"/>
      <c r="C82" s="32" t="s">
        <v>1</v>
      </c>
      <c r="D82" s="32" t="s">
        <v>2</v>
      </c>
      <c r="E82" s="33">
        <v>1401</v>
      </c>
      <c r="F82" s="33">
        <v>1402</v>
      </c>
      <c r="G82" s="33">
        <v>1403</v>
      </c>
      <c r="H82" s="41"/>
    </row>
    <row r="83" spans="2:8" ht="30" customHeight="1" x14ac:dyDescent="0.25">
      <c r="B83" s="40"/>
      <c r="C83" s="51"/>
      <c r="D83" s="52"/>
      <c r="E83" s="52"/>
      <c r="F83" s="52"/>
      <c r="G83" s="53"/>
      <c r="H83" s="41"/>
    </row>
    <row r="84" spans="2:8" ht="30" customHeight="1" x14ac:dyDescent="0.25">
      <c r="B84" s="40"/>
      <c r="C84" s="54"/>
      <c r="D84" s="55"/>
      <c r="E84" s="55"/>
      <c r="F84" s="55"/>
      <c r="G84" s="56"/>
      <c r="H84" s="41"/>
    </row>
    <row r="85" spans="2:8" ht="30" customHeight="1" x14ac:dyDescent="0.25">
      <c r="B85" s="40"/>
      <c r="C85" s="51"/>
      <c r="D85" s="52"/>
      <c r="E85" s="52"/>
      <c r="F85" s="52"/>
      <c r="G85" s="53"/>
      <c r="H85" s="41"/>
    </row>
    <row r="86" spans="2:8" ht="30" customHeight="1" x14ac:dyDescent="0.25">
      <c r="B86" s="40"/>
      <c r="C86" s="54"/>
      <c r="D86" s="55"/>
      <c r="E86" s="55"/>
      <c r="F86" s="55"/>
      <c r="G86" s="56"/>
      <c r="H86" s="41"/>
    </row>
    <row r="87" spans="2:8" ht="30" customHeight="1" x14ac:dyDescent="0.25">
      <c r="B87" s="40"/>
      <c r="C87" s="57" t="s">
        <v>25</v>
      </c>
      <c r="D87" s="58"/>
      <c r="E87" s="58">
        <f>SUBTOTAL(109,'بهای تمام شده'!$E$83:$E$86)</f>
        <v>0</v>
      </c>
      <c r="F87" s="58">
        <f>SUBTOTAL(109,'بهای تمام شده'!$F$83:$F$86)</f>
        <v>0</v>
      </c>
      <c r="G87" s="59">
        <f>SUBTOTAL(109,'بهای تمام شده'!$G$83:$G$86)</f>
        <v>0</v>
      </c>
      <c r="H87" s="41"/>
    </row>
    <row r="88" spans="2:8" ht="30" customHeight="1" x14ac:dyDescent="0.25">
      <c r="B88" s="42"/>
      <c r="C88" s="43"/>
      <c r="D88" s="43"/>
      <c r="E88" s="43"/>
      <c r="F88" s="43"/>
      <c r="G88" s="43"/>
      <c r="H88" s="44"/>
    </row>
  </sheetData>
  <mergeCells count="8">
    <mergeCell ref="B48:D48"/>
    <mergeCell ref="B64:D64"/>
    <mergeCell ref="B80:D80"/>
    <mergeCell ref="B2:D2"/>
    <mergeCell ref="B13:D13"/>
    <mergeCell ref="B21:D21"/>
    <mergeCell ref="B29:D29"/>
    <mergeCell ref="B39:D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showGridLines="0" rightToLeft="1" topLeftCell="A16" workbookViewId="0">
      <selection activeCell="J14" sqref="J14"/>
    </sheetView>
  </sheetViews>
  <sheetFormatPr defaultColWidth="15.7109375" defaultRowHeight="30" customHeight="1" x14ac:dyDescent="0.25"/>
  <cols>
    <col min="1" max="2" width="5.7109375" style="1" customWidth="1"/>
    <col min="3" max="4" width="11" style="1" customWidth="1"/>
    <col min="5" max="7" width="15.7109375" style="1" customWidth="1"/>
    <col min="8" max="8" width="5.7109375" style="1" customWidth="1"/>
    <col min="9" max="16384" width="15.7109375" style="1"/>
  </cols>
  <sheetData>
    <row r="2" spans="2:8" ht="30" customHeight="1" x14ac:dyDescent="0.25">
      <c r="B2" s="118" t="s">
        <v>65</v>
      </c>
      <c r="C2" s="119"/>
      <c r="D2" s="119"/>
      <c r="E2" s="49"/>
      <c r="F2" s="49"/>
      <c r="G2" s="49"/>
      <c r="H2" s="50"/>
    </row>
    <row r="3" spans="2:8" ht="9.9499999999999993" customHeight="1" x14ac:dyDescent="0.25">
      <c r="B3" s="40"/>
      <c r="H3" s="41"/>
    </row>
    <row r="4" spans="2:8" ht="30" customHeight="1" x14ac:dyDescent="0.25">
      <c r="B4" s="40"/>
      <c r="C4" s="32" t="s">
        <v>1</v>
      </c>
      <c r="D4" s="32" t="s">
        <v>2</v>
      </c>
      <c r="E4" s="33">
        <v>1401</v>
      </c>
      <c r="F4" s="33">
        <v>1402</v>
      </c>
      <c r="G4" s="33">
        <v>1403</v>
      </c>
      <c r="H4" s="41"/>
    </row>
    <row r="5" spans="2:8" ht="30" customHeight="1" x14ac:dyDescent="0.25">
      <c r="B5" s="40"/>
      <c r="C5" s="51" t="s">
        <v>67</v>
      </c>
      <c r="D5" s="52" t="s">
        <v>68</v>
      </c>
      <c r="E5" s="52"/>
      <c r="F5" s="52"/>
      <c r="G5" s="53"/>
      <c r="H5" s="41"/>
    </row>
    <row r="6" spans="2:8" ht="30" customHeight="1" x14ac:dyDescent="0.25">
      <c r="B6" s="40"/>
      <c r="C6" s="54" t="s">
        <v>69</v>
      </c>
      <c r="D6" s="55" t="s">
        <v>70</v>
      </c>
      <c r="E6" s="55"/>
      <c r="F6" s="55"/>
      <c r="G6" s="56"/>
      <c r="H6" s="41"/>
    </row>
    <row r="7" spans="2:8" ht="30" customHeight="1" x14ac:dyDescent="0.25">
      <c r="B7" s="40"/>
      <c r="C7" s="57" t="s">
        <v>25</v>
      </c>
      <c r="D7" s="58"/>
      <c r="E7" s="58">
        <f>SUBTOTAL(109,'هزینه انرژی'!$E$5:$E$6)</f>
        <v>0</v>
      </c>
      <c r="F7" s="58">
        <f>SUBTOTAL(109,'هزینه انرژی'!$F$5:$F$6)</f>
        <v>0</v>
      </c>
      <c r="G7" s="59">
        <f>SUBTOTAL(109,'هزینه انرژی'!$G$5:$G$6)</f>
        <v>0</v>
      </c>
      <c r="H7" s="41"/>
    </row>
    <row r="8" spans="2:8" ht="5.0999999999999996" customHeight="1" x14ac:dyDescent="0.25">
      <c r="B8" s="40"/>
      <c r="H8" s="41"/>
    </row>
    <row r="9" spans="2:8" ht="30" customHeight="1" x14ac:dyDescent="0.25">
      <c r="B9" s="40"/>
      <c r="C9" s="45" t="s">
        <v>71</v>
      </c>
      <c r="D9" s="45"/>
      <c r="E9" s="45">
        <f>درآمد!$E$21</f>
        <v>37128</v>
      </c>
      <c r="F9" s="45">
        <f>درآمد!$F$21</f>
        <v>39456</v>
      </c>
      <c r="G9" s="45">
        <f>درآمد!$G$21</f>
        <v>40000</v>
      </c>
      <c r="H9" s="41"/>
    </row>
    <row r="10" spans="2:8" ht="30" customHeight="1" x14ac:dyDescent="0.25">
      <c r="B10" s="42"/>
      <c r="C10" s="43"/>
      <c r="D10" s="43"/>
      <c r="E10" s="43"/>
      <c r="F10" s="43"/>
      <c r="G10" s="43"/>
      <c r="H10" s="44"/>
    </row>
    <row r="12" spans="2:8" ht="30" customHeight="1" x14ac:dyDescent="0.25">
      <c r="B12" s="118" t="s">
        <v>66</v>
      </c>
      <c r="C12" s="119"/>
      <c r="D12" s="119"/>
      <c r="E12" s="49"/>
      <c r="F12" s="49"/>
      <c r="G12" s="49"/>
      <c r="H12" s="50"/>
    </row>
    <row r="13" spans="2:8" ht="9.9499999999999993" customHeight="1" x14ac:dyDescent="0.25">
      <c r="B13" s="40"/>
      <c r="H13" s="41"/>
    </row>
    <row r="14" spans="2:8" ht="30" customHeight="1" x14ac:dyDescent="0.25">
      <c r="B14" s="40"/>
      <c r="C14" s="32" t="s">
        <v>1</v>
      </c>
      <c r="D14" s="32" t="s">
        <v>2</v>
      </c>
      <c r="E14" s="33">
        <v>1401</v>
      </c>
      <c r="F14" s="33">
        <v>1402</v>
      </c>
      <c r="G14" s="33">
        <v>1403</v>
      </c>
      <c r="H14" s="41"/>
    </row>
    <row r="15" spans="2:8" ht="30" customHeight="1" x14ac:dyDescent="0.25">
      <c r="B15" s="40"/>
      <c r="C15" s="51"/>
      <c r="D15" s="52"/>
      <c r="E15" s="60"/>
      <c r="F15" s="60"/>
      <c r="G15" s="61"/>
      <c r="H15" s="41"/>
    </row>
    <row r="16" spans="2:8" ht="30" customHeight="1" x14ac:dyDescent="0.25">
      <c r="B16" s="40"/>
      <c r="C16" s="54"/>
      <c r="D16" s="55"/>
      <c r="E16" s="62"/>
      <c r="F16" s="62"/>
      <c r="G16" s="63"/>
      <c r="H16" s="41"/>
    </row>
    <row r="17" spans="2:8" ht="30" customHeight="1" x14ac:dyDescent="0.25">
      <c r="B17" s="40"/>
      <c r="C17" s="64"/>
      <c r="D17" s="65"/>
      <c r="E17" s="66"/>
      <c r="F17" s="66"/>
      <c r="G17" s="67"/>
      <c r="H17" s="41"/>
    </row>
    <row r="18" spans="2:8" ht="30" customHeight="1" x14ac:dyDescent="0.25">
      <c r="B18" s="42"/>
      <c r="C18" s="43"/>
      <c r="D18" s="43"/>
      <c r="E18" s="43"/>
      <c r="F18" s="43"/>
      <c r="G18" s="43"/>
      <c r="H18" s="44"/>
    </row>
    <row r="20" spans="2:8" ht="30" customHeight="1" x14ac:dyDescent="0.25">
      <c r="B20" s="118" t="s">
        <v>22</v>
      </c>
      <c r="C20" s="119"/>
      <c r="D20" s="119"/>
      <c r="E20" s="49"/>
      <c r="F20" s="49"/>
      <c r="G20" s="49"/>
      <c r="H20" s="50"/>
    </row>
    <row r="21" spans="2:8" ht="9.9499999999999993" customHeight="1" x14ac:dyDescent="0.25">
      <c r="B21" s="40"/>
      <c r="H21" s="41"/>
    </row>
    <row r="22" spans="2:8" ht="30" customHeight="1" x14ac:dyDescent="0.25">
      <c r="B22" s="40"/>
      <c r="C22" s="32" t="s">
        <v>1</v>
      </c>
      <c r="D22" s="32" t="s">
        <v>2</v>
      </c>
      <c r="E22" s="33">
        <v>1401</v>
      </c>
      <c r="F22" s="33">
        <v>1402</v>
      </c>
      <c r="G22" s="33">
        <v>1403</v>
      </c>
      <c r="H22" s="41"/>
    </row>
    <row r="23" spans="2:8" ht="30" customHeight="1" x14ac:dyDescent="0.25">
      <c r="B23" s="40"/>
      <c r="C23" s="51"/>
      <c r="D23" s="52"/>
      <c r="E23" s="52"/>
      <c r="F23" s="52"/>
      <c r="G23" s="53"/>
      <c r="H23" s="41"/>
    </row>
    <row r="24" spans="2:8" ht="30" customHeight="1" x14ac:dyDescent="0.25">
      <c r="B24" s="40"/>
      <c r="C24" s="54"/>
      <c r="D24" s="55"/>
      <c r="E24" s="55"/>
      <c r="F24" s="55"/>
      <c r="G24" s="56"/>
      <c r="H24" s="41"/>
    </row>
    <row r="25" spans="2:8" ht="30" customHeight="1" x14ac:dyDescent="0.25">
      <c r="B25" s="40"/>
      <c r="C25" s="64"/>
      <c r="D25" s="65"/>
      <c r="E25" s="65"/>
      <c r="F25" s="65"/>
      <c r="G25" s="68"/>
      <c r="H25" s="41"/>
    </row>
    <row r="26" spans="2:8" ht="30" customHeight="1" x14ac:dyDescent="0.25">
      <c r="B26" s="42"/>
      <c r="C26" s="43"/>
      <c r="D26" s="43"/>
      <c r="E26" s="43"/>
      <c r="F26" s="43"/>
      <c r="G26" s="43"/>
      <c r="H26" s="44"/>
    </row>
    <row r="28" spans="2:8" ht="30" customHeight="1" x14ac:dyDescent="0.25">
      <c r="B28" s="118" t="s">
        <v>72</v>
      </c>
      <c r="C28" s="119"/>
      <c r="D28" s="119"/>
      <c r="E28" s="49"/>
      <c r="F28" s="49"/>
      <c r="G28" s="49"/>
      <c r="H28" s="50"/>
    </row>
    <row r="29" spans="2:8" ht="9.9499999999999993" customHeight="1" x14ac:dyDescent="0.25">
      <c r="B29" s="40"/>
      <c r="H29" s="41"/>
    </row>
    <row r="30" spans="2:8" ht="30" customHeight="1" x14ac:dyDescent="0.25">
      <c r="B30" s="40"/>
      <c r="C30" s="32" t="s">
        <v>1</v>
      </c>
      <c r="D30" s="32" t="s">
        <v>2</v>
      </c>
      <c r="E30" s="33">
        <v>1401</v>
      </c>
      <c r="F30" s="33">
        <v>1402</v>
      </c>
      <c r="G30" s="33">
        <v>1403</v>
      </c>
      <c r="H30" s="41"/>
    </row>
    <row r="31" spans="2:8" ht="30" customHeight="1" x14ac:dyDescent="0.25">
      <c r="B31" s="40"/>
      <c r="C31" s="51"/>
      <c r="D31" s="52"/>
      <c r="E31" s="60"/>
      <c r="F31" s="60"/>
      <c r="G31" s="61"/>
      <c r="H31" s="41"/>
    </row>
    <row r="32" spans="2:8" ht="30" customHeight="1" x14ac:dyDescent="0.25">
      <c r="B32" s="40"/>
      <c r="C32" s="54"/>
      <c r="D32" s="55"/>
      <c r="E32" s="62"/>
      <c r="F32" s="62"/>
      <c r="G32" s="63"/>
      <c r="H32" s="41"/>
    </row>
    <row r="33" spans="2:8" ht="30" customHeight="1" x14ac:dyDescent="0.25">
      <c r="B33" s="40"/>
      <c r="C33" s="64"/>
      <c r="D33" s="65"/>
      <c r="E33" s="66"/>
      <c r="F33" s="66"/>
      <c r="G33" s="67"/>
      <c r="H33" s="41"/>
    </row>
    <row r="34" spans="2:8" ht="30" customHeight="1" x14ac:dyDescent="0.25">
      <c r="B34" s="42"/>
      <c r="C34" s="43"/>
      <c r="D34" s="43"/>
      <c r="E34" s="43"/>
      <c r="F34" s="43"/>
      <c r="G34" s="43"/>
      <c r="H34" s="44"/>
    </row>
  </sheetData>
  <mergeCells count="4">
    <mergeCell ref="B2:D2"/>
    <mergeCell ref="B12:D12"/>
    <mergeCell ref="B20:D20"/>
    <mergeCell ref="B28:D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rightToLeft="1" topLeftCell="A4" zoomScaleNormal="100" workbookViewId="0">
      <selection activeCell="E14" sqref="E14"/>
    </sheetView>
  </sheetViews>
  <sheetFormatPr defaultRowHeight="30" customHeight="1" x14ac:dyDescent="0.25"/>
  <cols>
    <col min="1" max="1" width="5.7109375" style="1" customWidth="1"/>
    <col min="2" max="2" width="50.7109375" style="1" customWidth="1"/>
    <col min="3" max="5" width="20.7109375" style="1" customWidth="1"/>
    <col min="6" max="16384" width="9.140625" style="1"/>
  </cols>
  <sheetData>
    <row r="2" spans="2:5" ht="42" customHeight="1" x14ac:dyDescent="0.25">
      <c r="B2" s="29" t="s">
        <v>1</v>
      </c>
      <c r="C2" s="29" t="s">
        <v>63</v>
      </c>
      <c r="D2" s="29" t="s">
        <v>64</v>
      </c>
      <c r="E2" s="29" t="s">
        <v>84</v>
      </c>
    </row>
    <row r="3" spans="2:5" ht="35.1" customHeight="1" x14ac:dyDescent="0.25">
      <c r="B3" s="79" t="s">
        <v>29</v>
      </c>
      <c r="C3" s="80">
        <f>درآمد!E142</f>
        <v>17474432</v>
      </c>
      <c r="D3" s="80">
        <f>درآمد!F142</f>
        <v>23358527</v>
      </c>
      <c r="E3" s="81">
        <f>درآمد!G142</f>
        <v>31217600</v>
      </c>
    </row>
    <row r="4" spans="2:5" ht="35.1" customHeight="1" x14ac:dyDescent="0.25">
      <c r="B4" s="82" t="s">
        <v>30</v>
      </c>
      <c r="C4" s="83">
        <f>('بهای تمام شده'!E45+'بهای تمام شده'!E61)*-1</f>
        <v>-11961172</v>
      </c>
      <c r="D4" s="83"/>
      <c r="E4" s="84">
        <f>'بهای تمام شده'!G61+'بهای تمام شده'!G45*-1</f>
        <v>-19638220</v>
      </c>
    </row>
    <row r="5" spans="2:5" ht="35.1" customHeight="1" x14ac:dyDescent="0.25">
      <c r="B5" s="85" t="s">
        <v>31</v>
      </c>
      <c r="C5" s="86">
        <f>SUBTOTAL(109,'سود و زیان'!$C$3:$C$4)</f>
        <v>5513260</v>
      </c>
      <c r="D5" s="86">
        <f>SUBTOTAL(109,'سود و زیان'!$D$3:$D$4)</f>
        <v>23358527</v>
      </c>
      <c r="E5" s="87">
        <f>SUBTOTAL(109,'سود و زیان'!$E$3:$E$4)</f>
        <v>11579380</v>
      </c>
    </row>
    <row r="6" spans="2:5" ht="35.1" customHeight="1" x14ac:dyDescent="0.25">
      <c r="B6" s="79" t="s">
        <v>32</v>
      </c>
      <c r="C6" s="80">
        <f>'بهای تمام شده'!E77*-1</f>
        <v>-400000</v>
      </c>
      <c r="D6" s="80">
        <f>'بهای تمام شده'!F77*-1</f>
        <v>-660000</v>
      </c>
      <c r="E6" s="81">
        <f>'بهای تمام شده'!$G$77*-1</f>
        <v>-990000</v>
      </c>
    </row>
    <row r="7" spans="2:5" ht="35.1" customHeight="1" x14ac:dyDescent="0.25">
      <c r="B7" s="82" t="s">
        <v>33</v>
      </c>
      <c r="C7" s="88"/>
      <c r="D7" s="88">
        <v>0</v>
      </c>
      <c r="E7" s="84"/>
    </row>
    <row r="8" spans="2:5" ht="35.1" customHeight="1" x14ac:dyDescent="0.25">
      <c r="B8" s="79" t="s">
        <v>34</v>
      </c>
      <c r="C8" s="89"/>
      <c r="D8" s="89"/>
      <c r="E8" s="81"/>
    </row>
    <row r="9" spans="2:5" ht="35.1" customHeight="1" x14ac:dyDescent="0.25">
      <c r="B9" s="82" t="s">
        <v>35</v>
      </c>
      <c r="C9" s="88"/>
      <c r="D9" s="88"/>
      <c r="E9" s="84"/>
    </row>
    <row r="10" spans="2:5" ht="35.1" customHeight="1" x14ac:dyDescent="0.25">
      <c r="B10" s="90" t="s">
        <v>36</v>
      </c>
      <c r="C10" s="86">
        <f>C5+SUBTOTAL(109,'سود و زیان'!$C$6:$C$9)</f>
        <v>5113260</v>
      </c>
      <c r="D10" s="86">
        <f>D5+SUBTOTAL(109,'سود و زیان'!$D$6:$D$9)</f>
        <v>22698527</v>
      </c>
      <c r="E10" s="87">
        <f>E5+SUBTOTAL(109,'سود و زیان'!$E$6:$E$9)</f>
        <v>10589380</v>
      </c>
    </row>
    <row r="11" spans="2:5" ht="35.1" customHeight="1" x14ac:dyDescent="0.25">
      <c r="B11" s="79" t="s">
        <v>37</v>
      </c>
      <c r="C11" s="89"/>
      <c r="D11" s="89"/>
      <c r="E11" s="81"/>
    </row>
    <row r="12" spans="2:5" ht="35.1" customHeight="1" x14ac:dyDescent="0.25">
      <c r="B12" s="82" t="s">
        <v>38</v>
      </c>
      <c r="C12" s="88"/>
      <c r="D12" s="88"/>
      <c r="E12" s="84"/>
    </row>
    <row r="13" spans="2:5" ht="35.1" customHeight="1" x14ac:dyDescent="0.25">
      <c r="B13" s="79" t="s">
        <v>39</v>
      </c>
      <c r="C13" s="80"/>
      <c r="D13" s="80"/>
      <c r="E13" s="81"/>
    </row>
    <row r="14" spans="2:5" ht="35.1" customHeight="1" x14ac:dyDescent="0.25">
      <c r="B14" s="85" t="s">
        <v>40</v>
      </c>
      <c r="C14" s="86">
        <f>'سود و زیان'!$C$10+SUBTOTAL(109,'سود و زیان'!$C$11:$C$13)</f>
        <v>5113260</v>
      </c>
      <c r="D14" s="86">
        <f>'سود و زیان'!$D$10+SUBTOTAL(109,'سود و زیان'!$D$11:$D$13)</f>
        <v>22698527</v>
      </c>
      <c r="E14" s="87">
        <f>'سود و زیان'!$E$10+SUBTOTAL(109,'سود و زیان'!$E$11:$E$13)</f>
        <v>10589380</v>
      </c>
    </row>
    <row r="15" spans="2:5" ht="35.1" customHeight="1" x14ac:dyDescent="0.25">
      <c r="B15" s="79" t="s">
        <v>41</v>
      </c>
      <c r="C15" s="89"/>
      <c r="D15" s="89"/>
      <c r="E15" s="81"/>
    </row>
    <row r="16" spans="2:5" ht="35.1" customHeight="1" x14ac:dyDescent="0.25">
      <c r="B16" s="82" t="s">
        <v>42</v>
      </c>
      <c r="C16" s="88"/>
      <c r="D16" s="88"/>
      <c r="E16" s="91"/>
    </row>
    <row r="17" spans="2:5" ht="35.1" customHeight="1" x14ac:dyDescent="0.25">
      <c r="B17" s="79" t="s">
        <v>43</v>
      </c>
      <c r="C17" s="89"/>
      <c r="D17" s="89"/>
      <c r="E17" s="81"/>
    </row>
    <row r="18" spans="2:5" ht="35.1" customHeight="1" x14ac:dyDescent="0.25">
      <c r="B18" s="85" t="s">
        <v>44</v>
      </c>
      <c r="C18" s="86"/>
      <c r="D18" s="86"/>
      <c r="E18" s="87"/>
    </row>
    <row r="19" spans="2:5" ht="35.1" customHeight="1" x14ac:dyDescent="0.25">
      <c r="B19" s="79" t="s">
        <v>45</v>
      </c>
      <c r="C19" s="89"/>
      <c r="D19" s="89"/>
      <c r="E19" s="81"/>
    </row>
    <row r="20" spans="2:5" ht="35.1" customHeight="1" x14ac:dyDescent="0.25">
      <c r="B20" s="82" t="s">
        <v>46</v>
      </c>
      <c r="C20" s="88"/>
      <c r="D20" s="88"/>
      <c r="E20" s="84"/>
    </row>
    <row r="21" spans="2:5" ht="35.1" customHeight="1" x14ac:dyDescent="0.25">
      <c r="B21" s="85" t="s">
        <v>47</v>
      </c>
      <c r="C21" s="86"/>
      <c r="D21" s="86"/>
      <c r="E21" s="87"/>
    </row>
    <row r="22" spans="2:5" ht="35.1" customHeight="1" x14ac:dyDescent="0.25">
      <c r="B22" s="7" t="s">
        <v>48</v>
      </c>
      <c r="C22" s="8"/>
      <c r="D22" s="8"/>
      <c r="E22" s="8"/>
    </row>
    <row r="23" spans="2:5" ht="35.1" customHeight="1" x14ac:dyDescent="0.25">
      <c r="B23" s="4" t="s">
        <v>49</v>
      </c>
      <c r="C23" s="5"/>
      <c r="D23" s="5"/>
      <c r="E23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showGridLines="0" rightToLeft="1" zoomScaleNormal="100" workbookViewId="0">
      <selection activeCell="C6" sqref="C6"/>
    </sheetView>
  </sheetViews>
  <sheetFormatPr defaultRowHeight="30" customHeight="1" x14ac:dyDescent="0.25"/>
  <cols>
    <col min="1" max="1" width="5.7109375" style="1" customWidth="1"/>
    <col min="2" max="2" width="8.7109375" style="1" customWidth="1"/>
    <col min="3" max="3" width="200.7109375" style="1" customWidth="1"/>
    <col min="4" max="16384" width="9.140625" style="1"/>
  </cols>
  <sheetData>
    <row r="2" spans="2:3" ht="42" customHeight="1" x14ac:dyDescent="0.25">
      <c r="B2" s="47" t="s">
        <v>56</v>
      </c>
      <c r="C2" s="48" t="s">
        <v>55</v>
      </c>
    </row>
    <row r="3" spans="2:3" ht="30" customHeight="1" x14ac:dyDescent="0.25">
      <c r="B3" s="46">
        <v>1</v>
      </c>
      <c r="C3" s="104" t="s">
        <v>85</v>
      </c>
    </row>
    <row r="4" spans="2:3" ht="30" customHeight="1" x14ac:dyDescent="0.25">
      <c r="B4" s="46">
        <v>2</v>
      </c>
      <c r="C4" s="30"/>
    </row>
    <row r="5" spans="2:3" ht="30" customHeight="1" x14ac:dyDescent="0.25">
      <c r="B5" s="46">
        <v>3</v>
      </c>
      <c r="C5" s="30"/>
    </row>
    <row r="6" spans="2:3" ht="30" customHeight="1" x14ac:dyDescent="0.25">
      <c r="B6" s="46">
        <v>4</v>
      </c>
      <c r="C6" s="30"/>
    </row>
    <row r="7" spans="2:3" ht="30" customHeight="1" x14ac:dyDescent="0.25">
      <c r="B7" s="46">
        <v>5</v>
      </c>
      <c r="C7" s="30"/>
    </row>
    <row r="8" spans="2:3" ht="30" customHeight="1" x14ac:dyDescent="0.25">
      <c r="B8" s="46">
        <v>6</v>
      </c>
      <c r="C8" s="30"/>
    </row>
    <row r="9" spans="2:3" ht="30" customHeight="1" x14ac:dyDescent="0.25">
      <c r="B9" s="46">
        <v>7</v>
      </c>
      <c r="C9" s="30"/>
    </row>
    <row r="10" spans="2:3" ht="30" customHeight="1" x14ac:dyDescent="0.25">
      <c r="B10" s="46">
        <v>8</v>
      </c>
      <c r="C10" s="30"/>
    </row>
    <row r="11" spans="2:3" ht="30" customHeight="1" x14ac:dyDescent="0.25">
      <c r="B11" s="46">
        <v>9</v>
      </c>
      <c r="C11" s="30"/>
    </row>
    <row r="12" spans="2:3" ht="30" customHeight="1" x14ac:dyDescent="0.25">
      <c r="B12" s="46">
        <v>10</v>
      </c>
      <c r="C12" s="30"/>
    </row>
    <row r="13" spans="2:3" ht="35.1" customHeight="1" x14ac:dyDescent="0.25"/>
    <row r="14" spans="2:3" ht="35.1" customHeight="1" x14ac:dyDescent="0.25"/>
    <row r="15" spans="2:3" ht="35.1" customHeight="1" x14ac:dyDescent="0.25"/>
    <row r="16" spans="2:3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مفروضات</vt:lpstr>
      <vt:lpstr>درآمد</vt:lpstr>
      <vt:lpstr>بهای تمام شده</vt:lpstr>
      <vt:lpstr>هزینه انرژی</vt:lpstr>
      <vt:lpstr>سود و زیان</vt:lpstr>
      <vt:lpstr>اطلاعات تکمیلی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mn</cp:lastModifiedBy>
  <dcterms:created xsi:type="dcterms:W3CDTF">2025-01-25T05:36:17Z</dcterms:created>
  <dcterms:modified xsi:type="dcterms:W3CDTF">2025-05-03T15:09:59Z</dcterms:modified>
</cp:coreProperties>
</file>